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 codeName="{4D1C537B-E38A-612A-F078-A93A15B4B7F4}"/>
  <workbookPr showInkAnnotation="0"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N:\GSKG13_Sprachf\03 BESK\01_Sprachstandfeststellung\FJ24-H24\"/>
    </mc:Choice>
  </mc:AlternateContent>
  <xr:revisionPtr revIDLastSave="0" documentId="13_ncr:1_{780E284B-58BF-4046-B5F1-D98EB79EFC04}" xr6:coauthVersionLast="47" xr6:coauthVersionMax="47" xr10:uidLastSave="{00000000-0000-0000-0000-000000000000}"/>
  <workbookProtection workbookAlgorithmName="SHA-512" workbookHashValue="+i9wxzazZCuETwnF6T5R4edIJ5VP/Z+IRS38p9J/oX1EjPCgv+wUL3zAiMAr9ZBJBFypTgjiKwiDnxQnC+udzw==" workbookSaltValue="gVHPqWuEGQag+8dC4az0qQ==" workbookSpinCount="100000" lockStructure="1"/>
  <bookViews>
    <workbookView xWindow="-108" yWindow="-108" windowWidth="23256" windowHeight="12456" tabRatio="859" xr2:uid="{00000000-000D-0000-FFFF-FFFF00000000}"/>
  </bookViews>
  <sheets>
    <sheet name="Angaben zur Einrichtung" sheetId="1" r:id="rId1"/>
    <sheet name="DaE Drittletztes J." sheetId="7" r:id="rId2"/>
    <sheet name="DaE Vorletztes J." sheetId="9" r:id="rId3"/>
    <sheet name="DaE Letztes J." sheetId="10" r:id="rId4"/>
    <sheet name="DaZ Drittletztes J." sheetId="4" r:id="rId5"/>
    <sheet name="DaZ Vorletztes J." sheetId="11" r:id="rId6"/>
    <sheet name="DaZ Letztes J." sheetId="12" r:id="rId7"/>
    <sheet name="Einstellungen" sheetId="13" state="hidden" r:id="rId8"/>
    <sheet name="Stammdaten" sheetId="14" state="hidden" r:id="rId9"/>
  </sheets>
  <definedNames>
    <definedName name="_xlnm._FilterDatabase" localSheetId="2" hidden="1">'DaE Vorletztes J.'!$D$4:$D$100</definedName>
  </definedNames>
  <calcPr calcId="191029"/>
  <customWorkbookViews>
    <customWorkbookView name="Katinka Kranz - Persönliche Ansicht" guid="{272A9BD4-B17E-4E16-B877-EB1F2E9A702D}" mergeInterval="0" personalView="1" maximized="1" windowWidth="1362" windowHeight="543" tabRatio="859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62" i="1" l="1"/>
  <c r="T61" i="1"/>
  <c r="T60" i="1"/>
  <c r="T59" i="1"/>
  <c r="T58" i="1"/>
  <c r="T57" i="1"/>
  <c r="T56" i="1"/>
  <c r="T55" i="1"/>
  <c r="T54" i="1"/>
  <c r="T53" i="1"/>
  <c r="T52" i="1"/>
  <c r="T51" i="1"/>
  <c r="T50" i="1"/>
  <c r="T49" i="1"/>
  <c r="T48" i="1"/>
  <c r="T47" i="1"/>
  <c r="T46" i="1"/>
  <c r="T45" i="1"/>
  <c r="T44" i="1"/>
  <c r="X62" i="1"/>
  <c r="X61" i="1"/>
  <c r="X60" i="1"/>
  <c r="X59" i="1"/>
  <c r="X58" i="1"/>
  <c r="X57" i="1"/>
  <c r="X56" i="1"/>
  <c r="X55" i="1"/>
  <c r="X54" i="1"/>
  <c r="X53" i="1"/>
  <c r="X52" i="1"/>
  <c r="X51" i="1"/>
  <c r="X50" i="1"/>
  <c r="X49" i="1"/>
  <c r="X48" i="1"/>
  <c r="X47" i="1"/>
  <c r="X46" i="1"/>
  <c r="X45" i="1"/>
  <c r="X44" i="1"/>
  <c r="X43" i="1"/>
  <c r="X41" i="1"/>
  <c r="W62" i="1"/>
  <c r="W61" i="1"/>
  <c r="W60" i="1"/>
  <c r="W59" i="1"/>
  <c r="W58" i="1"/>
  <c r="W57" i="1"/>
  <c r="W56" i="1"/>
  <c r="W55" i="1"/>
  <c r="W54" i="1"/>
  <c r="W53" i="1"/>
  <c r="W52" i="1"/>
  <c r="W51" i="1"/>
  <c r="W50" i="1"/>
  <c r="W49" i="1"/>
  <c r="W48" i="1"/>
  <c r="W47" i="1"/>
  <c r="W46" i="1"/>
  <c r="W45" i="1"/>
  <c r="W44" i="1"/>
  <c r="W43" i="1"/>
  <c r="W41" i="1"/>
  <c r="T43" i="1"/>
  <c r="T41" i="1"/>
  <c r="C43" i="13"/>
  <c r="C42" i="13"/>
  <c r="C41" i="13"/>
  <c r="C40" i="13"/>
  <c r="C39" i="13"/>
  <c r="C38" i="13"/>
  <c r="C37" i="13"/>
  <c r="C36" i="13"/>
  <c r="C35" i="13"/>
  <c r="C34" i="13"/>
  <c r="C33" i="13"/>
  <c r="C32" i="13"/>
  <c r="C31" i="13"/>
  <c r="C30" i="13"/>
  <c r="C29" i="13"/>
  <c r="C28" i="13"/>
  <c r="C27" i="13"/>
  <c r="C26" i="13"/>
  <c r="C25" i="13"/>
  <c r="C24" i="13"/>
  <c r="C23" i="13"/>
  <c r="P41" i="1"/>
  <c r="A21" i="1" l="1"/>
  <c r="G3" i="14" l="1"/>
  <c r="G4" i="14"/>
  <c r="G5" i="14"/>
  <c r="G6" i="14"/>
  <c r="G7" i="14"/>
  <c r="G8" i="14"/>
  <c r="G9" i="14"/>
  <c r="G10" i="14"/>
  <c r="G11" i="14"/>
  <c r="G12" i="14"/>
  <c r="G13" i="14"/>
  <c r="G14" i="14"/>
  <c r="G15" i="14"/>
  <c r="G16" i="14"/>
  <c r="G17" i="14"/>
  <c r="G18" i="14"/>
  <c r="G19" i="14"/>
  <c r="G20" i="14"/>
  <c r="G21" i="14"/>
  <c r="G22" i="14"/>
  <c r="G23" i="14"/>
  <c r="G24" i="14"/>
  <c r="G25" i="14"/>
  <c r="G26" i="14"/>
  <c r="G27" i="14"/>
  <c r="G28" i="14"/>
  <c r="G29" i="14"/>
  <c r="G30" i="14"/>
  <c r="G31" i="14"/>
  <c r="G32" i="14"/>
  <c r="G33" i="14"/>
  <c r="G34" i="14"/>
  <c r="G35" i="14"/>
  <c r="G36" i="14"/>
  <c r="G37" i="14"/>
  <c r="G38" i="14"/>
  <c r="G39" i="14"/>
  <c r="G40" i="14"/>
  <c r="G41" i="14"/>
  <c r="G42" i="14"/>
  <c r="G43" i="14"/>
  <c r="G44" i="14"/>
  <c r="G45" i="14"/>
  <c r="G46" i="14"/>
  <c r="G47" i="14"/>
  <c r="G48" i="14"/>
  <c r="G49" i="14"/>
  <c r="G50" i="14"/>
  <c r="G51" i="14"/>
  <c r="G52" i="14"/>
  <c r="G53" i="14"/>
  <c r="G54" i="14"/>
  <c r="G55" i="14"/>
  <c r="G56" i="14"/>
  <c r="G57" i="14"/>
  <c r="G58" i="14"/>
  <c r="G59" i="14"/>
  <c r="G60" i="14"/>
  <c r="G61" i="14"/>
  <c r="G62" i="14"/>
  <c r="G63" i="14"/>
  <c r="G64" i="14"/>
  <c r="G65" i="14"/>
  <c r="G66" i="14"/>
  <c r="G67" i="14"/>
  <c r="G68" i="14"/>
  <c r="G69" i="14"/>
  <c r="G70" i="14"/>
  <c r="G71" i="14"/>
  <c r="G72" i="14"/>
  <c r="G73" i="14"/>
  <c r="G74" i="14"/>
  <c r="G75" i="14"/>
  <c r="G76" i="14"/>
  <c r="G77" i="14"/>
  <c r="G78" i="14"/>
  <c r="G79" i="14"/>
  <c r="G80" i="14"/>
  <c r="G81" i="14"/>
  <c r="G82" i="14"/>
  <c r="G83" i="14"/>
  <c r="G84" i="14"/>
  <c r="G85" i="14"/>
  <c r="G86" i="14"/>
  <c r="G87" i="14"/>
  <c r="G88" i="14"/>
  <c r="G89" i="14"/>
  <c r="G90" i="14"/>
  <c r="G91" i="14"/>
  <c r="G92" i="14"/>
  <c r="G93" i="14"/>
  <c r="G94" i="14"/>
  <c r="G95" i="14"/>
  <c r="G96" i="14"/>
  <c r="G97" i="14"/>
  <c r="G98" i="14"/>
  <c r="G99" i="14"/>
  <c r="G100" i="14"/>
  <c r="G101" i="14"/>
  <c r="G102" i="14"/>
  <c r="G103" i="14"/>
  <c r="G104" i="14"/>
  <c r="G105" i="14"/>
  <c r="G106" i="14"/>
  <c r="G107" i="14"/>
  <c r="G108" i="14"/>
  <c r="G109" i="14"/>
  <c r="G110" i="14"/>
  <c r="G111" i="14"/>
  <c r="G112" i="14"/>
  <c r="G113" i="14"/>
  <c r="G114" i="14"/>
  <c r="G115" i="14"/>
  <c r="G116" i="14"/>
  <c r="G117" i="14"/>
  <c r="G118" i="14"/>
  <c r="G119" i="14"/>
  <c r="G120" i="14"/>
  <c r="G121" i="14"/>
  <c r="G122" i="14"/>
  <c r="G123" i="14"/>
  <c r="G124" i="14"/>
  <c r="G125" i="14"/>
  <c r="G126" i="14"/>
  <c r="G127" i="14"/>
  <c r="G128" i="14"/>
  <c r="G129" i="14"/>
  <c r="G130" i="14"/>
  <c r="G131" i="14"/>
  <c r="G132" i="14"/>
  <c r="G133" i="14"/>
  <c r="G134" i="14"/>
  <c r="G135" i="14"/>
  <c r="G136" i="14"/>
  <c r="G137" i="14"/>
  <c r="G138" i="14"/>
  <c r="G139" i="14"/>
  <c r="G140" i="14"/>
  <c r="G141" i="14"/>
  <c r="G142" i="14"/>
  <c r="G143" i="14"/>
  <c r="G144" i="14"/>
  <c r="G145" i="14"/>
  <c r="G146" i="14"/>
  <c r="G147" i="14"/>
  <c r="G148" i="14"/>
  <c r="G149" i="14"/>
  <c r="G150" i="14"/>
  <c r="G151" i="14"/>
  <c r="G152" i="14"/>
  <c r="G153" i="14"/>
  <c r="G154" i="14"/>
  <c r="G155" i="14"/>
  <c r="G156" i="14"/>
  <c r="G157" i="14"/>
  <c r="G158" i="14"/>
  <c r="G159" i="14"/>
  <c r="G160" i="14"/>
  <c r="G161" i="14"/>
  <c r="G162" i="14"/>
  <c r="G163" i="14"/>
  <c r="G164" i="14"/>
  <c r="G165" i="14"/>
  <c r="G166" i="14"/>
  <c r="G167" i="14"/>
  <c r="G168" i="14"/>
  <c r="G169" i="14"/>
  <c r="G170" i="14"/>
  <c r="G171" i="14"/>
  <c r="G172" i="14"/>
  <c r="G173" i="14"/>
  <c r="G174" i="14"/>
  <c r="G175" i="14"/>
  <c r="G176" i="14"/>
  <c r="G177" i="14"/>
  <c r="G178" i="14"/>
  <c r="G179" i="14"/>
  <c r="G180" i="14"/>
  <c r="G181" i="14"/>
  <c r="G182" i="14"/>
  <c r="G183" i="14"/>
  <c r="G184" i="14"/>
  <c r="G185" i="14"/>
  <c r="G186" i="14"/>
  <c r="G187" i="14"/>
  <c r="G188" i="14"/>
  <c r="G189" i="14"/>
  <c r="G190" i="14"/>
  <c r="G191" i="14"/>
  <c r="G192" i="14"/>
  <c r="G193" i="14"/>
  <c r="G194" i="14"/>
  <c r="G195" i="14"/>
  <c r="G196" i="14"/>
  <c r="G197" i="14"/>
  <c r="G198" i="14"/>
  <c r="G199" i="14"/>
  <c r="G200" i="14"/>
  <c r="G201" i="14"/>
  <c r="G202" i="14"/>
  <c r="G203" i="14"/>
  <c r="G204" i="14"/>
  <c r="G205" i="14"/>
  <c r="G206" i="14"/>
  <c r="G207" i="14"/>
  <c r="G208" i="14"/>
  <c r="G209" i="14"/>
  <c r="G210" i="14"/>
  <c r="G211" i="14"/>
  <c r="G212" i="14"/>
  <c r="G213" i="14"/>
  <c r="G214" i="14"/>
  <c r="G215" i="14"/>
  <c r="G216" i="14"/>
  <c r="G217" i="14"/>
  <c r="G218" i="14"/>
  <c r="G219" i="14"/>
  <c r="G220" i="14"/>
  <c r="G221" i="14"/>
  <c r="G222" i="14"/>
  <c r="G223" i="14"/>
  <c r="G224" i="14"/>
  <c r="G225" i="14"/>
  <c r="G226" i="14"/>
  <c r="G227" i="14"/>
  <c r="G228" i="14"/>
  <c r="G229" i="14"/>
  <c r="G230" i="14"/>
  <c r="G231" i="14"/>
  <c r="G232" i="14"/>
  <c r="G233" i="14"/>
  <c r="G234" i="14"/>
  <c r="G235" i="14"/>
  <c r="G236" i="14"/>
  <c r="G237" i="14"/>
  <c r="G238" i="14"/>
  <c r="G239" i="14"/>
  <c r="G240" i="14"/>
  <c r="G241" i="14"/>
  <c r="G242" i="14"/>
  <c r="G243" i="14"/>
  <c r="G244" i="14"/>
  <c r="G245" i="14"/>
  <c r="G246" i="14"/>
  <c r="G247" i="14"/>
  <c r="G248" i="14"/>
  <c r="G249" i="14"/>
  <c r="G250" i="14"/>
  <c r="G251" i="14"/>
  <c r="G252" i="14"/>
  <c r="G253" i="14"/>
  <c r="G254" i="14"/>
  <c r="G255" i="14"/>
  <c r="G256" i="14"/>
  <c r="G257" i="14"/>
  <c r="G258" i="14"/>
  <c r="G259" i="14"/>
  <c r="G260" i="14"/>
  <c r="G261" i="14"/>
  <c r="G262" i="14"/>
  <c r="G263" i="14"/>
  <c r="G264" i="14"/>
  <c r="G265" i="14"/>
  <c r="G266" i="14"/>
  <c r="G267" i="14"/>
  <c r="G268" i="14"/>
  <c r="G269" i="14"/>
  <c r="G270" i="14"/>
  <c r="G271" i="14"/>
  <c r="G272" i="14"/>
  <c r="G273" i="14"/>
  <c r="G274" i="14"/>
  <c r="G275" i="14"/>
  <c r="G276" i="14"/>
  <c r="G277" i="14"/>
  <c r="G278" i="14"/>
  <c r="G279" i="14"/>
  <c r="G280" i="14"/>
  <c r="G281" i="14"/>
  <c r="G282" i="14"/>
  <c r="G283" i="14"/>
  <c r="G284" i="14"/>
  <c r="G285" i="14"/>
  <c r="G286" i="14"/>
  <c r="G287" i="14"/>
  <c r="G288" i="14"/>
  <c r="G289" i="14"/>
  <c r="G290" i="14"/>
  <c r="G291" i="14"/>
  <c r="G292" i="14"/>
  <c r="G293" i="14"/>
  <c r="G294" i="14"/>
  <c r="G295" i="14"/>
  <c r="G296" i="14"/>
  <c r="G297" i="14"/>
  <c r="G298" i="14"/>
  <c r="G299" i="14"/>
  <c r="G300" i="14"/>
  <c r="G301" i="14"/>
  <c r="G302" i="14"/>
  <c r="G303" i="14"/>
  <c r="G304" i="14"/>
  <c r="G305" i="14"/>
  <c r="G306" i="14"/>
  <c r="G307" i="14"/>
  <c r="G308" i="14"/>
  <c r="G309" i="14"/>
  <c r="G310" i="14"/>
  <c r="G311" i="14"/>
  <c r="G312" i="14"/>
  <c r="G313" i="14"/>
  <c r="G314" i="14"/>
  <c r="G315" i="14"/>
  <c r="G316" i="14"/>
  <c r="G317" i="14"/>
  <c r="G318" i="14"/>
  <c r="G319" i="14"/>
  <c r="G320" i="14"/>
  <c r="G321" i="14"/>
  <c r="G322" i="14"/>
  <c r="G323" i="14"/>
  <c r="G324" i="14"/>
  <c r="G325" i="14"/>
  <c r="G326" i="14"/>
  <c r="G327" i="14"/>
  <c r="G328" i="14"/>
  <c r="G329" i="14"/>
  <c r="G330" i="14"/>
  <c r="G331" i="14"/>
  <c r="G332" i="14"/>
  <c r="G333" i="14"/>
  <c r="G334" i="14"/>
  <c r="G335" i="14"/>
  <c r="G336" i="14"/>
  <c r="G337" i="14"/>
  <c r="G338" i="14"/>
  <c r="G339" i="14"/>
  <c r="G340" i="14"/>
  <c r="G341" i="14"/>
  <c r="G342" i="14"/>
  <c r="G343" i="14"/>
  <c r="G344" i="14"/>
  <c r="G345" i="14"/>
  <c r="G346" i="14"/>
  <c r="G347" i="14"/>
  <c r="G348" i="14"/>
  <c r="G349" i="14"/>
  <c r="G350" i="14"/>
  <c r="G351" i="14"/>
  <c r="G352" i="14"/>
  <c r="G353" i="14"/>
  <c r="G354" i="14"/>
  <c r="G355" i="14"/>
  <c r="G356" i="14"/>
  <c r="G357" i="14"/>
  <c r="G358" i="14"/>
  <c r="G359" i="14"/>
  <c r="G360" i="14"/>
  <c r="G361" i="14"/>
  <c r="G362" i="14"/>
  <c r="G363" i="14"/>
  <c r="G364" i="14"/>
  <c r="G365" i="14"/>
  <c r="G366" i="14"/>
  <c r="G367" i="14"/>
  <c r="G368" i="14"/>
  <c r="G369" i="14"/>
  <c r="G370" i="14"/>
  <c r="G371" i="14"/>
  <c r="G372" i="14"/>
  <c r="G373" i="14"/>
  <c r="G374" i="14"/>
  <c r="G375" i="14"/>
  <c r="G376" i="14"/>
  <c r="G377" i="14"/>
  <c r="G378" i="14"/>
  <c r="G379" i="14"/>
  <c r="G380" i="14"/>
  <c r="G381" i="14"/>
  <c r="G382" i="14"/>
  <c r="G383" i="14"/>
  <c r="G384" i="14"/>
  <c r="G385" i="14"/>
  <c r="G386" i="14"/>
  <c r="G387" i="14"/>
  <c r="G388" i="14"/>
  <c r="G389" i="14"/>
  <c r="G390" i="14"/>
  <c r="G391" i="14"/>
  <c r="G392" i="14"/>
  <c r="G393" i="14"/>
  <c r="G394" i="14"/>
  <c r="G395" i="14"/>
  <c r="G396" i="14"/>
  <c r="G397" i="14"/>
  <c r="G398" i="14"/>
  <c r="G399" i="14"/>
  <c r="G400" i="14"/>
  <c r="G401" i="14"/>
  <c r="G402" i="14"/>
  <c r="G403" i="14"/>
  <c r="G404" i="14"/>
  <c r="G405" i="14"/>
  <c r="G406" i="14"/>
  <c r="G407" i="14"/>
  <c r="G408" i="14"/>
  <c r="G409" i="14"/>
  <c r="G410" i="14"/>
  <c r="G411" i="14"/>
  <c r="G412" i="14"/>
  <c r="G413" i="14"/>
  <c r="G414" i="14"/>
  <c r="G415" i="14"/>
  <c r="G416" i="14"/>
  <c r="G417" i="14"/>
  <c r="G418" i="14"/>
  <c r="G419" i="14"/>
  <c r="G420" i="14"/>
  <c r="G421" i="14"/>
  <c r="G422" i="14"/>
  <c r="G423" i="14"/>
  <c r="G424" i="14"/>
  <c r="G425" i="14"/>
  <c r="G426" i="14"/>
  <c r="G427" i="14"/>
  <c r="G428" i="14"/>
  <c r="G429" i="14"/>
  <c r="G430" i="14"/>
  <c r="G431" i="14"/>
  <c r="G432" i="14"/>
  <c r="G433" i="14"/>
  <c r="G434" i="14"/>
  <c r="G435" i="14"/>
  <c r="G436" i="14"/>
  <c r="G437" i="14"/>
  <c r="G438" i="14"/>
  <c r="G439" i="14"/>
  <c r="G440" i="14"/>
  <c r="G441" i="14"/>
  <c r="G442" i="14"/>
  <c r="G443" i="14"/>
  <c r="G444" i="14"/>
  <c r="G445" i="14"/>
  <c r="G446" i="14"/>
  <c r="G447" i="14"/>
  <c r="G448" i="14"/>
  <c r="G449" i="14"/>
  <c r="G450" i="14"/>
  <c r="G451" i="14"/>
  <c r="G452" i="14"/>
  <c r="G453" i="14"/>
  <c r="G454" i="14"/>
  <c r="G455" i="14"/>
  <c r="G456" i="14"/>
  <c r="G457" i="14"/>
  <c r="G458" i="14"/>
  <c r="G459" i="14"/>
  <c r="G460" i="14"/>
  <c r="G461" i="14"/>
  <c r="G462" i="14"/>
  <c r="G463" i="14"/>
  <c r="G464" i="14"/>
  <c r="G465" i="14"/>
  <c r="G466" i="14"/>
  <c r="G467" i="14"/>
  <c r="G468" i="14"/>
  <c r="G469" i="14"/>
  <c r="G470" i="14"/>
  <c r="G471" i="14"/>
  <c r="G472" i="14"/>
  <c r="G473" i="14"/>
  <c r="G474" i="14"/>
  <c r="G475" i="14"/>
  <c r="G476" i="14"/>
  <c r="G477" i="14"/>
  <c r="G478" i="14"/>
  <c r="G479" i="14"/>
  <c r="G480" i="14"/>
  <c r="G481" i="14"/>
  <c r="G482" i="14"/>
  <c r="G483" i="14"/>
  <c r="G484" i="14"/>
  <c r="G485" i="14"/>
  <c r="G486" i="14"/>
  <c r="G487" i="14"/>
  <c r="G488" i="14"/>
  <c r="G489" i="14"/>
  <c r="G490" i="14"/>
  <c r="G491" i="14"/>
  <c r="G492" i="14"/>
  <c r="G493" i="14"/>
  <c r="G494" i="14"/>
  <c r="G495" i="14"/>
  <c r="G496" i="14"/>
  <c r="G497" i="14"/>
  <c r="G498" i="14"/>
  <c r="G499" i="14"/>
  <c r="G500" i="14"/>
  <c r="G501" i="14"/>
  <c r="G502" i="14"/>
  <c r="G503" i="14"/>
  <c r="G504" i="14"/>
  <c r="G505" i="14"/>
  <c r="G506" i="14"/>
  <c r="G507" i="14"/>
  <c r="G508" i="14"/>
  <c r="G509" i="14"/>
  <c r="G510" i="14"/>
  <c r="G511" i="14"/>
  <c r="G512" i="14"/>
  <c r="G513" i="14"/>
  <c r="G514" i="14"/>
  <c r="G515" i="14"/>
  <c r="G516" i="14"/>
  <c r="G517" i="14"/>
  <c r="G518" i="14"/>
  <c r="G519" i="14"/>
  <c r="G520" i="14"/>
  <c r="G521" i="14"/>
  <c r="G522" i="14"/>
  <c r="G523" i="14"/>
  <c r="G524" i="14"/>
  <c r="G525" i="14"/>
  <c r="G526" i="14"/>
  <c r="G527" i="14"/>
  <c r="G528" i="14"/>
  <c r="G529" i="14"/>
  <c r="G530" i="14"/>
  <c r="G531" i="14"/>
  <c r="G532" i="14"/>
  <c r="G533" i="14"/>
  <c r="G534" i="14"/>
  <c r="G535" i="14"/>
  <c r="G536" i="14"/>
  <c r="G537" i="14"/>
  <c r="G538" i="14"/>
  <c r="G539" i="14"/>
  <c r="G540" i="14"/>
  <c r="G541" i="14"/>
  <c r="G542" i="14"/>
  <c r="G543" i="14"/>
  <c r="G544" i="14"/>
  <c r="G545" i="14"/>
  <c r="G546" i="14"/>
  <c r="G547" i="14"/>
  <c r="G548" i="14"/>
  <c r="G549" i="14"/>
  <c r="G550" i="14"/>
  <c r="G551" i="14"/>
  <c r="G552" i="14"/>
  <c r="G553" i="14"/>
  <c r="G554" i="14"/>
  <c r="G555" i="14"/>
  <c r="G556" i="14"/>
  <c r="G557" i="14"/>
  <c r="G558" i="14"/>
  <c r="G559" i="14"/>
  <c r="G560" i="14"/>
  <c r="G561" i="14"/>
  <c r="G562" i="14"/>
  <c r="G563" i="14"/>
  <c r="G564" i="14"/>
  <c r="G565" i="14"/>
  <c r="G566" i="14"/>
  <c r="G567" i="14"/>
  <c r="G568" i="14"/>
  <c r="G569" i="14"/>
  <c r="G570" i="14"/>
  <c r="G571" i="14"/>
  <c r="G572" i="14"/>
  <c r="G573" i="14"/>
  <c r="G574" i="14"/>
  <c r="G575" i="14"/>
  <c r="G576" i="14"/>
  <c r="G577" i="14"/>
  <c r="G578" i="14"/>
  <c r="G579" i="14"/>
  <c r="G580" i="14"/>
  <c r="G581" i="14"/>
  <c r="G582" i="14"/>
  <c r="G583" i="14"/>
  <c r="G584" i="14"/>
  <c r="G585" i="14"/>
  <c r="G586" i="14"/>
  <c r="G587" i="14"/>
  <c r="G588" i="14"/>
  <c r="G589" i="14"/>
  <c r="G590" i="14"/>
  <c r="G591" i="14"/>
  <c r="G592" i="14"/>
  <c r="G593" i="14"/>
  <c r="G594" i="14"/>
  <c r="G595" i="14"/>
  <c r="G596" i="14"/>
  <c r="G597" i="14"/>
  <c r="G598" i="14"/>
  <c r="G599" i="14"/>
  <c r="G600" i="14"/>
  <c r="G601" i="14"/>
  <c r="G602" i="14"/>
  <c r="G603" i="14"/>
  <c r="G604" i="14"/>
  <c r="G605" i="14"/>
  <c r="G606" i="14"/>
  <c r="G607" i="14"/>
  <c r="G608" i="14"/>
  <c r="G609" i="14"/>
  <c r="G610" i="14"/>
  <c r="G611" i="14"/>
  <c r="G612" i="14"/>
  <c r="G613" i="14"/>
  <c r="G614" i="14"/>
  <c r="G615" i="14"/>
  <c r="G616" i="14"/>
  <c r="G617" i="14"/>
  <c r="G618" i="14"/>
  <c r="G619" i="14"/>
  <c r="G620" i="14"/>
  <c r="G621" i="14"/>
  <c r="G622" i="14"/>
  <c r="G623" i="14"/>
  <c r="G624" i="14"/>
  <c r="G625" i="14"/>
  <c r="G626" i="14"/>
  <c r="G627" i="14"/>
  <c r="G628" i="14"/>
  <c r="G629" i="14"/>
  <c r="G630" i="14"/>
  <c r="G631" i="14"/>
  <c r="G632" i="14"/>
  <c r="G633" i="14"/>
  <c r="G634" i="14"/>
  <c r="G635" i="14"/>
  <c r="G636" i="14"/>
  <c r="G637" i="14"/>
  <c r="G638" i="14"/>
  <c r="G639" i="14"/>
  <c r="G640" i="14"/>
  <c r="G641" i="14"/>
  <c r="G642" i="14"/>
  <c r="G643" i="14"/>
  <c r="G644" i="14"/>
  <c r="G645" i="14"/>
  <c r="G646" i="14"/>
  <c r="G647" i="14"/>
  <c r="G648" i="14"/>
  <c r="G649" i="14"/>
  <c r="G650" i="14"/>
  <c r="G651" i="14"/>
  <c r="G652" i="14"/>
  <c r="G653" i="14"/>
  <c r="G654" i="14"/>
  <c r="G655" i="14"/>
  <c r="G656" i="14"/>
  <c r="G657" i="14"/>
  <c r="G658" i="14"/>
  <c r="G659" i="14"/>
  <c r="G660" i="14"/>
  <c r="G661" i="14"/>
  <c r="G662" i="14"/>
  <c r="G663" i="14"/>
  <c r="G664" i="14"/>
  <c r="G665" i="14"/>
  <c r="G666" i="14"/>
  <c r="G667" i="14"/>
  <c r="G668" i="14"/>
  <c r="G669" i="14"/>
  <c r="G670" i="14"/>
  <c r="G671" i="14"/>
  <c r="G672" i="14"/>
  <c r="G673" i="14"/>
  <c r="G674" i="14"/>
  <c r="G675" i="14"/>
  <c r="G676" i="14"/>
  <c r="G677" i="14"/>
  <c r="G678" i="14"/>
  <c r="G679" i="14"/>
  <c r="G680" i="14"/>
  <c r="G681" i="14"/>
  <c r="G682" i="14"/>
  <c r="G683" i="14"/>
  <c r="G684" i="14"/>
  <c r="G685" i="14"/>
  <c r="G686" i="14"/>
  <c r="G687" i="14"/>
  <c r="G688" i="14"/>
  <c r="G689" i="14"/>
  <c r="G690" i="14"/>
  <c r="G691" i="14"/>
  <c r="G692" i="14"/>
  <c r="G693" i="14"/>
  <c r="G694" i="14"/>
  <c r="G695" i="14"/>
  <c r="G696" i="14"/>
  <c r="G697" i="14"/>
  <c r="G698" i="14"/>
  <c r="G699" i="14"/>
  <c r="G700" i="14"/>
  <c r="G701" i="14"/>
  <c r="G702" i="14"/>
  <c r="G703" i="14"/>
  <c r="G704" i="14"/>
  <c r="G705" i="14"/>
  <c r="G706" i="14"/>
  <c r="G707" i="14"/>
  <c r="G708" i="14"/>
  <c r="G709" i="14"/>
  <c r="G710" i="14"/>
  <c r="G711" i="14"/>
  <c r="G712" i="14"/>
  <c r="G713" i="14"/>
  <c r="G714" i="14"/>
  <c r="G715" i="14"/>
  <c r="G716" i="14"/>
  <c r="G717" i="14"/>
  <c r="G718" i="14"/>
  <c r="G719" i="14"/>
  <c r="G720" i="14"/>
  <c r="G721" i="14"/>
  <c r="G722" i="14"/>
  <c r="G723" i="14"/>
  <c r="G724" i="14"/>
  <c r="G725" i="14"/>
  <c r="G726" i="14"/>
  <c r="G727" i="14"/>
  <c r="G728" i="14"/>
  <c r="G729" i="14"/>
  <c r="G730" i="14"/>
  <c r="G731" i="14"/>
  <c r="G732" i="14"/>
  <c r="G733" i="14"/>
  <c r="G734" i="14"/>
  <c r="G735" i="14"/>
  <c r="G736" i="14"/>
  <c r="G737" i="14"/>
  <c r="G738" i="14"/>
  <c r="G739" i="14"/>
  <c r="G740" i="14"/>
  <c r="G741" i="14"/>
  <c r="G742" i="14"/>
  <c r="G743" i="14"/>
  <c r="G744" i="14"/>
  <c r="G745" i="14"/>
  <c r="G746" i="14"/>
  <c r="G747" i="14"/>
  <c r="G748" i="14"/>
  <c r="G749" i="14"/>
  <c r="G750" i="14"/>
  <c r="G751" i="14"/>
  <c r="G752" i="14"/>
  <c r="G753" i="14"/>
  <c r="G754" i="14"/>
  <c r="G755" i="14"/>
  <c r="G756" i="14"/>
  <c r="G757" i="14"/>
  <c r="G758" i="14"/>
  <c r="G759" i="14"/>
  <c r="G760" i="14"/>
  <c r="G761" i="14"/>
  <c r="G762" i="14"/>
  <c r="G763" i="14"/>
  <c r="G764" i="14"/>
  <c r="G765" i="14"/>
  <c r="G766" i="14"/>
  <c r="G767" i="14"/>
  <c r="G768" i="14"/>
  <c r="G769" i="14"/>
  <c r="G770" i="14"/>
  <c r="G771" i="14"/>
  <c r="G772" i="14"/>
  <c r="G773" i="14"/>
  <c r="G774" i="14"/>
  <c r="G775" i="14"/>
  <c r="G776" i="14"/>
  <c r="G777" i="14"/>
  <c r="G778" i="14"/>
  <c r="G779" i="14"/>
  <c r="G780" i="14"/>
  <c r="G781" i="14"/>
  <c r="G782" i="14"/>
  <c r="G783" i="14"/>
  <c r="G784" i="14"/>
  <c r="G785" i="14"/>
  <c r="G786" i="14"/>
  <c r="G787" i="14"/>
  <c r="G788" i="14"/>
  <c r="G789" i="14"/>
  <c r="G790" i="14"/>
  <c r="G791" i="14"/>
  <c r="G792" i="14"/>
  <c r="G793" i="14"/>
  <c r="G794" i="14"/>
  <c r="G795" i="14"/>
  <c r="G796" i="14"/>
  <c r="G797" i="14"/>
  <c r="G798" i="14"/>
  <c r="G799" i="14"/>
  <c r="G800" i="14"/>
  <c r="G801" i="14"/>
  <c r="G802" i="14"/>
  <c r="G803" i="14"/>
  <c r="G804" i="14"/>
  <c r="G805" i="14"/>
  <c r="G806" i="14"/>
  <c r="G807" i="14"/>
  <c r="G808" i="14"/>
  <c r="G809" i="14"/>
  <c r="G810" i="14"/>
  <c r="G811" i="14"/>
  <c r="G812" i="14"/>
  <c r="G813" i="14"/>
  <c r="G814" i="14"/>
  <c r="G815" i="14"/>
  <c r="G816" i="14"/>
  <c r="G817" i="14"/>
  <c r="G818" i="14"/>
  <c r="G819" i="14"/>
  <c r="G820" i="14"/>
  <c r="G821" i="14"/>
  <c r="G822" i="14"/>
  <c r="G823" i="14"/>
  <c r="G824" i="14"/>
  <c r="G825" i="14"/>
  <c r="G826" i="14"/>
  <c r="G827" i="14"/>
  <c r="G828" i="14"/>
  <c r="G829" i="14"/>
  <c r="G830" i="14"/>
  <c r="G831" i="14"/>
  <c r="G832" i="14"/>
  <c r="G833" i="14"/>
  <c r="G834" i="14"/>
  <c r="G835" i="14"/>
  <c r="G836" i="14"/>
  <c r="G837" i="14"/>
  <c r="G838" i="14"/>
  <c r="G839" i="14"/>
  <c r="G840" i="14"/>
  <c r="G841" i="14"/>
  <c r="G842" i="14"/>
  <c r="G843" i="14"/>
  <c r="G844" i="14"/>
  <c r="G845" i="14"/>
  <c r="G846" i="14"/>
  <c r="G847" i="14"/>
  <c r="G848" i="14"/>
  <c r="G849" i="14"/>
  <c r="G850" i="14"/>
  <c r="G851" i="14"/>
  <c r="G852" i="14"/>
  <c r="G853" i="14"/>
  <c r="G854" i="14"/>
  <c r="G855" i="14"/>
  <c r="G856" i="14"/>
  <c r="G857" i="14"/>
  <c r="G858" i="14"/>
  <c r="G859" i="14"/>
  <c r="G860" i="14"/>
  <c r="G861" i="14"/>
  <c r="G862" i="14"/>
  <c r="G863" i="14"/>
  <c r="G864" i="14"/>
  <c r="G865" i="14"/>
  <c r="G866" i="14"/>
  <c r="G867" i="14"/>
  <c r="G868" i="14"/>
  <c r="G869" i="14"/>
  <c r="G870" i="14"/>
  <c r="G871" i="14"/>
  <c r="G872" i="14"/>
  <c r="G873" i="14"/>
  <c r="G874" i="14"/>
  <c r="G875" i="14"/>
  <c r="G876" i="14"/>
  <c r="G877" i="14"/>
  <c r="G878" i="14"/>
  <c r="G879" i="14"/>
  <c r="G880" i="14"/>
  <c r="G881" i="14"/>
  <c r="G882" i="14"/>
  <c r="G883" i="14"/>
  <c r="G884" i="14"/>
  <c r="G885" i="14"/>
  <c r="G886" i="14"/>
  <c r="G887" i="14"/>
  <c r="G888" i="14"/>
  <c r="G889" i="14"/>
  <c r="G890" i="14"/>
  <c r="G891" i="14"/>
  <c r="G892" i="14"/>
  <c r="G893" i="14"/>
  <c r="G894" i="14"/>
  <c r="G895" i="14"/>
  <c r="G896" i="14"/>
  <c r="G897" i="14"/>
  <c r="G898" i="14"/>
  <c r="G899" i="14"/>
  <c r="G900" i="14"/>
  <c r="G901" i="14"/>
  <c r="G902" i="14"/>
  <c r="G903" i="14"/>
  <c r="G904" i="14"/>
  <c r="G905" i="14"/>
  <c r="G906" i="14"/>
  <c r="G907" i="14"/>
  <c r="G908" i="14"/>
  <c r="G909" i="14"/>
  <c r="G910" i="14"/>
  <c r="G911" i="14"/>
  <c r="G912" i="14"/>
  <c r="G913" i="14"/>
  <c r="G914" i="14"/>
  <c r="G915" i="14"/>
  <c r="G916" i="14"/>
  <c r="G917" i="14"/>
  <c r="G918" i="14"/>
  <c r="G919" i="14"/>
  <c r="G920" i="14"/>
  <c r="G921" i="14"/>
  <c r="G922" i="14"/>
  <c r="G923" i="14"/>
  <c r="G924" i="14"/>
  <c r="G925" i="14"/>
  <c r="G926" i="14"/>
  <c r="G927" i="14"/>
  <c r="G928" i="14"/>
  <c r="G929" i="14"/>
  <c r="G930" i="14"/>
  <c r="G931" i="14"/>
  <c r="G932" i="14"/>
  <c r="G933" i="14"/>
  <c r="G934" i="14"/>
  <c r="G935" i="14"/>
  <c r="G936" i="14"/>
  <c r="G937" i="14"/>
  <c r="G938" i="14"/>
  <c r="G939" i="14"/>
  <c r="G940" i="14"/>
  <c r="G941" i="14"/>
  <c r="G942" i="14"/>
  <c r="G943" i="14"/>
  <c r="G944" i="14"/>
  <c r="G945" i="14"/>
  <c r="G946" i="14"/>
  <c r="G947" i="14"/>
  <c r="G948" i="14"/>
  <c r="G949" i="14"/>
  <c r="G950" i="14"/>
  <c r="G951" i="14"/>
  <c r="G952" i="14"/>
  <c r="G953" i="14"/>
  <c r="G954" i="14"/>
  <c r="G955" i="14"/>
  <c r="G956" i="14"/>
  <c r="G957" i="14"/>
  <c r="G958" i="14"/>
  <c r="G959" i="14"/>
  <c r="G960" i="14"/>
  <c r="G961" i="14"/>
  <c r="G962" i="14"/>
  <c r="G963" i="14"/>
  <c r="G964" i="14"/>
  <c r="G965" i="14"/>
  <c r="G966" i="14"/>
  <c r="G967" i="14"/>
  <c r="G968" i="14"/>
  <c r="G969" i="14"/>
  <c r="G970" i="14"/>
  <c r="G971" i="14"/>
  <c r="G972" i="14"/>
  <c r="G973" i="14"/>
  <c r="G974" i="14"/>
  <c r="G975" i="14"/>
  <c r="G976" i="14"/>
  <c r="G977" i="14"/>
  <c r="G978" i="14"/>
  <c r="G979" i="14"/>
  <c r="G980" i="14"/>
  <c r="G981" i="14"/>
  <c r="G982" i="14"/>
  <c r="G983" i="14"/>
  <c r="G984" i="14"/>
  <c r="G985" i="14"/>
  <c r="G986" i="14"/>
  <c r="G987" i="14"/>
  <c r="G988" i="14"/>
  <c r="G989" i="14"/>
  <c r="G990" i="14"/>
  <c r="G991" i="14"/>
  <c r="G992" i="14"/>
  <c r="G993" i="14"/>
  <c r="G994" i="14"/>
  <c r="G995" i="14"/>
  <c r="G996" i="14"/>
  <c r="G997" i="14"/>
  <c r="G998" i="14"/>
  <c r="G999" i="14"/>
  <c r="G1000" i="14"/>
  <c r="G1001" i="14"/>
  <c r="G1002" i="14"/>
  <c r="G1003" i="14"/>
  <c r="G1004" i="14"/>
  <c r="G1005" i="14"/>
  <c r="G1006" i="14"/>
  <c r="G1007" i="14"/>
  <c r="G1008" i="14"/>
  <c r="G1009" i="14"/>
  <c r="G1010" i="14"/>
  <c r="G1011" i="14"/>
  <c r="G1012" i="14"/>
  <c r="G1013" i="14"/>
  <c r="G1014" i="14"/>
  <c r="G1015" i="14"/>
  <c r="G1016" i="14"/>
  <c r="G1017" i="14"/>
  <c r="G1018" i="14"/>
  <c r="G1019" i="14"/>
  <c r="G1020" i="14"/>
  <c r="G1021" i="14"/>
  <c r="G1022" i="14"/>
  <c r="G1023" i="14"/>
  <c r="G1024" i="14"/>
  <c r="G1025" i="14"/>
  <c r="G1026" i="14"/>
  <c r="G1027" i="14"/>
  <c r="G1028" i="14"/>
  <c r="G1029" i="14"/>
  <c r="G1030" i="14"/>
  <c r="G1031" i="14"/>
  <c r="G1032" i="14"/>
  <c r="G1033" i="14"/>
  <c r="G1034" i="14"/>
  <c r="G1035" i="14"/>
  <c r="G1036" i="14"/>
  <c r="G1037" i="14"/>
  <c r="G1038" i="14"/>
  <c r="G1039" i="14"/>
  <c r="G1040" i="14"/>
  <c r="G1041" i="14"/>
  <c r="G1042" i="14"/>
  <c r="G1043" i="14"/>
  <c r="G1044" i="14"/>
  <c r="G1045" i="14"/>
  <c r="G1046" i="14"/>
  <c r="G1047" i="14"/>
  <c r="G1048" i="14"/>
  <c r="G1049" i="14"/>
  <c r="G1050" i="14"/>
  <c r="G1051" i="14"/>
  <c r="G1052" i="14"/>
  <c r="G1053" i="14"/>
  <c r="G1054" i="14"/>
  <c r="G1055" i="14"/>
  <c r="G1056" i="14"/>
  <c r="G1057" i="14"/>
  <c r="G1058" i="14"/>
  <c r="G1059" i="14"/>
  <c r="G1060" i="14"/>
  <c r="G1061" i="14"/>
  <c r="G1062" i="14"/>
  <c r="G1063" i="14"/>
  <c r="G1064" i="14"/>
  <c r="G1065" i="14"/>
  <c r="G1066" i="14"/>
  <c r="G1067" i="14"/>
  <c r="G1068" i="14"/>
  <c r="G1069" i="14"/>
  <c r="G1070" i="14"/>
  <c r="G1071" i="14"/>
  <c r="G1072" i="14"/>
  <c r="G1073" i="14"/>
  <c r="G1074" i="14"/>
  <c r="G1075" i="14"/>
  <c r="G1076" i="14"/>
  <c r="G1077" i="14"/>
  <c r="G1078" i="14"/>
  <c r="G1079" i="14"/>
  <c r="G1080" i="14"/>
  <c r="G1081" i="14"/>
  <c r="G1082" i="14"/>
  <c r="G1083" i="14"/>
  <c r="G1084" i="14"/>
  <c r="G1085" i="14"/>
  <c r="G1086" i="14"/>
  <c r="G1087" i="14"/>
  <c r="G1088" i="14"/>
  <c r="G1089" i="14"/>
  <c r="G1090" i="14"/>
  <c r="G1091" i="14"/>
  <c r="G1092" i="14"/>
  <c r="G1093" i="14"/>
  <c r="G1094" i="14"/>
  <c r="G1095" i="14"/>
  <c r="G1096" i="14"/>
  <c r="G1097" i="14"/>
  <c r="G1098" i="14"/>
  <c r="G1099" i="14"/>
  <c r="G1100" i="14"/>
  <c r="G1101" i="14"/>
  <c r="G1102" i="14"/>
  <c r="G1103" i="14"/>
  <c r="G1104" i="14"/>
  <c r="G1105" i="14"/>
  <c r="G1106" i="14"/>
  <c r="G1107" i="14"/>
  <c r="G1108" i="14"/>
  <c r="G1109" i="14"/>
  <c r="G1110" i="14"/>
  <c r="G1111" i="14"/>
  <c r="G1112" i="14"/>
  <c r="G1113" i="14"/>
  <c r="G1114" i="14"/>
  <c r="G1115" i="14"/>
  <c r="G1116" i="14"/>
  <c r="G1117" i="14"/>
  <c r="G1118" i="14"/>
  <c r="G1119" i="14"/>
  <c r="G1120" i="14"/>
  <c r="G1121" i="14"/>
  <c r="G1122" i="14"/>
  <c r="G1123" i="14"/>
  <c r="G1124" i="14"/>
  <c r="G1125" i="14"/>
  <c r="G1126" i="14"/>
  <c r="G1127" i="14"/>
  <c r="G1128" i="14"/>
  <c r="G1129" i="14"/>
  <c r="G1130" i="14"/>
  <c r="G1131" i="14"/>
  <c r="S61" i="1" l="1"/>
  <c r="K16" i="1" l="1"/>
  <c r="K17" i="1" s="1"/>
  <c r="C44" i="13" l="1"/>
  <c r="V62" i="1" l="1"/>
  <c r="V61" i="1"/>
  <c r="V60" i="1"/>
  <c r="V59" i="1"/>
  <c r="V58" i="1"/>
  <c r="V57" i="1"/>
  <c r="V56" i="1"/>
  <c r="V55" i="1"/>
  <c r="V54" i="1"/>
  <c r="V53" i="1"/>
  <c r="V52" i="1"/>
  <c r="V51" i="1"/>
  <c r="V50" i="1"/>
  <c r="V49" i="1"/>
  <c r="V48" i="1"/>
  <c r="V47" i="1"/>
  <c r="V46" i="1"/>
  <c r="V45" i="1"/>
  <c r="V44" i="1"/>
  <c r="V43" i="1"/>
  <c r="V41" i="1"/>
  <c r="S62" i="1"/>
  <c r="S60" i="1"/>
  <c r="S59" i="1"/>
  <c r="S58" i="1"/>
  <c r="S57" i="1"/>
  <c r="S56" i="1"/>
  <c r="S55" i="1"/>
  <c r="S54" i="1"/>
  <c r="S53" i="1"/>
  <c r="S52" i="1"/>
  <c r="S51" i="1"/>
  <c r="S50" i="1"/>
  <c r="S49" i="1"/>
  <c r="S48" i="1"/>
  <c r="S47" i="1"/>
  <c r="S46" i="1"/>
  <c r="S45" i="1"/>
  <c r="S44" i="1"/>
  <c r="S43" i="1"/>
  <c r="S41" i="1"/>
  <c r="Q41" i="1"/>
  <c r="P62" i="1"/>
  <c r="P61" i="1"/>
  <c r="P60" i="1"/>
  <c r="P59" i="1"/>
  <c r="P58" i="1"/>
  <c r="P57" i="1"/>
  <c r="P56" i="1"/>
  <c r="P55" i="1"/>
  <c r="P54" i="1"/>
  <c r="P53" i="1"/>
  <c r="P52" i="1"/>
  <c r="P51" i="1"/>
  <c r="P50" i="1"/>
  <c r="P49" i="1"/>
  <c r="P48" i="1"/>
  <c r="P47" i="1"/>
  <c r="P46" i="1"/>
  <c r="P45" i="1"/>
  <c r="P44" i="1"/>
  <c r="P43" i="1"/>
  <c r="P63" i="1" l="1"/>
  <c r="V63" i="1"/>
  <c r="X12" i="1" s="1"/>
  <c r="S63" i="1"/>
  <c r="X11" i="1" s="1"/>
  <c r="X6" i="1" l="1"/>
  <c r="Q62" i="1"/>
  <c r="R62" i="1"/>
  <c r="R61" i="1"/>
  <c r="Q61" i="1"/>
  <c r="W63" i="1" l="1"/>
  <c r="Y62" i="1"/>
  <c r="AN4" i="13" s="1"/>
  <c r="T6" i="12"/>
  <c r="T7" i="12"/>
  <c r="T8" i="12"/>
  <c r="T9" i="12"/>
  <c r="T10" i="12"/>
  <c r="T11" i="12"/>
  <c r="T12" i="12"/>
  <c r="T13" i="12"/>
  <c r="T14" i="12"/>
  <c r="T15" i="12"/>
  <c r="T16" i="12"/>
  <c r="T17" i="12"/>
  <c r="T18" i="12"/>
  <c r="T19" i="12"/>
  <c r="T20" i="12"/>
  <c r="T21" i="12"/>
  <c r="T22" i="12"/>
  <c r="T23" i="12"/>
  <c r="T24" i="12"/>
  <c r="T25" i="12"/>
  <c r="T26" i="12"/>
  <c r="T27" i="12"/>
  <c r="T28" i="12"/>
  <c r="T29" i="12"/>
  <c r="T30" i="12"/>
  <c r="T31" i="12"/>
  <c r="T32" i="12"/>
  <c r="T33" i="12"/>
  <c r="T34" i="12"/>
  <c r="T35" i="12"/>
  <c r="T36" i="12"/>
  <c r="T37" i="12"/>
  <c r="T38" i="12"/>
  <c r="T39" i="12"/>
  <c r="T40" i="12"/>
  <c r="T41" i="12"/>
  <c r="T42" i="12"/>
  <c r="T43" i="12"/>
  <c r="T44" i="12"/>
  <c r="T45" i="12"/>
  <c r="T46" i="12"/>
  <c r="T47" i="12"/>
  <c r="T48" i="12"/>
  <c r="T49" i="12"/>
  <c r="T50" i="12"/>
  <c r="T51" i="12"/>
  <c r="T52" i="12"/>
  <c r="T53" i="12"/>
  <c r="T54" i="12"/>
  <c r="T55" i="12"/>
  <c r="T56" i="12"/>
  <c r="T57" i="12"/>
  <c r="T58" i="12"/>
  <c r="T59" i="12"/>
  <c r="T60" i="12"/>
  <c r="T61" i="12"/>
  <c r="T62" i="12"/>
  <c r="T63" i="12"/>
  <c r="T64" i="12"/>
  <c r="T65" i="12"/>
  <c r="T66" i="12"/>
  <c r="T67" i="12"/>
  <c r="T68" i="12"/>
  <c r="T69" i="12"/>
  <c r="T70" i="12"/>
  <c r="T71" i="12"/>
  <c r="T72" i="12"/>
  <c r="T73" i="12"/>
  <c r="T74" i="12"/>
  <c r="T75" i="12"/>
  <c r="T76" i="12"/>
  <c r="T77" i="12"/>
  <c r="T78" i="12"/>
  <c r="T79" i="12"/>
  <c r="T80" i="12"/>
  <c r="T81" i="12"/>
  <c r="T82" i="12"/>
  <c r="T83" i="12"/>
  <c r="T84" i="12"/>
  <c r="T85" i="12"/>
  <c r="T86" i="12"/>
  <c r="T87" i="12"/>
  <c r="T88" i="12"/>
  <c r="T89" i="12"/>
  <c r="T90" i="12"/>
  <c r="T91" i="12"/>
  <c r="T92" i="12"/>
  <c r="T93" i="12"/>
  <c r="T94" i="12"/>
  <c r="T95" i="12"/>
  <c r="T96" i="12"/>
  <c r="T97" i="12"/>
  <c r="T98" i="12"/>
  <c r="T99" i="12"/>
  <c r="T100" i="12"/>
  <c r="T5" i="12"/>
  <c r="T6" i="11"/>
  <c r="T7" i="11"/>
  <c r="T8" i="11"/>
  <c r="T9" i="11"/>
  <c r="T10" i="11"/>
  <c r="T11" i="11"/>
  <c r="T12" i="11"/>
  <c r="T13" i="11"/>
  <c r="T14" i="11"/>
  <c r="T15" i="11"/>
  <c r="T16" i="11"/>
  <c r="T17" i="11"/>
  <c r="T18" i="11"/>
  <c r="T19" i="11"/>
  <c r="T20" i="11"/>
  <c r="T21" i="11"/>
  <c r="T22" i="11"/>
  <c r="T23" i="11"/>
  <c r="T24" i="11"/>
  <c r="T25" i="11"/>
  <c r="T26" i="11"/>
  <c r="T27" i="11"/>
  <c r="T28" i="11"/>
  <c r="T29" i="11"/>
  <c r="T30" i="11"/>
  <c r="T31" i="11"/>
  <c r="T32" i="11"/>
  <c r="T33" i="11"/>
  <c r="T34" i="11"/>
  <c r="T35" i="11"/>
  <c r="T36" i="11"/>
  <c r="T37" i="11"/>
  <c r="T38" i="11"/>
  <c r="T39" i="11"/>
  <c r="T40" i="11"/>
  <c r="T41" i="11"/>
  <c r="T42" i="11"/>
  <c r="T43" i="11"/>
  <c r="T44" i="11"/>
  <c r="T45" i="11"/>
  <c r="T46" i="11"/>
  <c r="T47" i="11"/>
  <c r="T48" i="11"/>
  <c r="T49" i="11"/>
  <c r="T50" i="11"/>
  <c r="T51" i="11"/>
  <c r="T52" i="11"/>
  <c r="T53" i="11"/>
  <c r="T54" i="11"/>
  <c r="T55" i="11"/>
  <c r="T56" i="11"/>
  <c r="T57" i="11"/>
  <c r="T58" i="11"/>
  <c r="T59" i="11"/>
  <c r="T60" i="11"/>
  <c r="T61" i="11"/>
  <c r="T62" i="11"/>
  <c r="T63" i="11"/>
  <c r="T64" i="11"/>
  <c r="T65" i="11"/>
  <c r="T66" i="11"/>
  <c r="T67" i="11"/>
  <c r="T68" i="11"/>
  <c r="T69" i="11"/>
  <c r="T70" i="11"/>
  <c r="T71" i="11"/>
  <c r="T72" i="11"/>
  <c r="T73" i="11"/>
  <c r="T74" i="11"/>
  <c r="T75" i="11"/>
  <c r="T76" i="11"/>
  <c r="T77" i="11"/>
  <c r="T78" i="11"/>
  <c r="T79" i="11"/>
  <c r="T80" i="11"/>
  <c r="T81" i="11"/>
  <c r="T82" i="11"/>
  <c r="T83" i="11"/>
  <c r="T84" i="11"/>
  <c r="T85" i="11"/>
  <c r="T86" i="11"/>
  <c r="T87" i="11"/>
  <c r="T88" i="11"/>
  <c r="T89" i="11"/>
  <c r="T90" i="11"/>
  <c r="T91" i="11"/>
  <c r="T92" i="11"/>
  <c r="T93" i="11"/>
  <c r="T94" i="11"/>
  <c r="T95" i="11"/>
  <c r="T96" i="11"/>
  <c r="T97" i="11"/>
  <c r="T98" i="11"/>
  <c r="T99" i="11"/>
  <c r="T100" i="11"/>
  <c r="T5" i="11"/>
  <c r="R6" i="10"/>
  <c r="R7" i="10"/>
  <c r="R8" i="10"/>
  <c r="R9" i="10"/>
  <c r="R10" i="10"/>
  <c r="R11" i="10"/>
  <c r="R12" i="10"/>
  <c r="R13" i="10"/>
  <c r="R14" i="10"/>
  <c r="R15" i="10"/>
  <c r="R16" i="10"/>
  <c r="R17" i="10"/>
  <c r="R18" i="10"/>
  <c r="R19" i="10"/>
  <c r="R20" i="10"/>
  <c r="R21" i="10"/>
  <c r="R22" i="10"/>
  <c r="R23" i="10"/>
  <c r="R24" i="10"/>
  <c r="R25" i="10"/>
  <c r="R26" i="10"/>
  <c r="R27" i="10"/>
  <c r="R28" i="10"/>
  <c r="R29" i="10"/>
  <c r="R30" i="10"/>
  <c r="R31" i="10"/>
  <c r="R32" i="10"/>
  <c r="R33" i="10"/>
  <c r="R34" i="10"/>
  <c r="R35" i="10"/>
  <c r="R36" i="10"/>
  <c r="R37" i="10"/>
  <c r="R38" i="10"/>
  <c r="R39" i="10"/>
  <c r="R40" i="10"/>
  <c r="R41" i="10"/>
  <c r="R42" i="10"/>
  <c r="R43" i="10"/>
  <c r="R44" i="10"/>
  <c r="R45" i="10"/>
  <c r="R46" i="10"/>
  <c r="R47" i="10"/>
  <c r="R48" i="10"/>
  <c r="R49" i="10"/>
  <c r="R50" i="10"/>
  <c r="R51" i="10"/>
  <c r="R52" i="10"/>
  <c r="R53" i="10"/>
  <c r="R54" i="10"/>
  <c r="R55" i="10"/>
  <c r="R56" i="10"/>
  <c r="R57" i="10"/>
  <c r="R58" i="10"/>
  <c r="R59" i="10"/>
  <c r="R60" i="10"/>
  <c r="R61" i="10"/>
  <c r="R62" i="10"/>
  <c r="R63" i="10"/>
  <c r="R64" i="10"/>
  <c r="R65" i="10"/>
  <c r="R66" i="10"/>
  <c r="R67" i="10"/>
  <c r="R68" i="10"/>
  <c r="R69" i="10"/>
  <c r="R70" i="10"/>
  <c r="R71" i="10"/>
  <c r="R72" i="10"/>
  <c r="R73" i="10"/>
  <c r="R74" i="10"/>
  <c r="R75" i="10"/>
  <c r="R76" i="10"/>
  <c r="R77" i="10"/>
  <c r="R78" i="10"/>
  <c r="R79" i="10"/>
  <c r="R80" i="10"/>
  <c r="R81" i="10"/>
  <c r="R82" i="10"/>
  <c r="R83" i="10"/>
  <c r="R84" i="10"/>
  <c r="R85" i="10"/>
  <c r="R86" i="10"/>
  <c r="R87" i="10"/>
  <c r="R88" i="10"/>
  <c r="R89" i="10"/>
  <c r="R90" i="10"/>
  <c r="R91" i="10"/>
  <c r="R92" i="10"/>
  <c r="R93" i="10"/>
  <c r="R94" i="10"/>
  <c r="R95" i="10"/>
  <c r="R96" i="10"/>
  <c r="R97" i="10"/>
  <c r="R98" i="10"/>
  <c r="R99" i="10"/>
  <c r="R100" i="10"/>
  <c r="R5" i="10"/>
  <c r="R6" i="9"/>
  <c r="R7" i="9"/>
  <c r="R8" i="9"/>
  <c r="R9" i="9"/>
  <c r="R10" i="9"/>
  <c r="R11" i="9"/>
  <c r="R12" i="9"/>
  <c r="R13" i="9"/>
  <c r="R14" i="9"/>
  <c r="R15" i="9"/>
  <c r="R16" i="9"/>
  <c r="R17" i="9"/>
  <c r="R18" i="9"/>
  <c r="R19" i="9"/>
  <c r="R20" i="9"/>
  <c r="R21" i="9"/>
  <c r="R22" i="9"/>
  <c r="R23" i="9"/>
  <c r="R24" i="9"/>
  <c r="R25" i="9"/>
  <c r="R26" i="9"/>
  <c r="R27" i="9"/>
  <c r="R28" i="9"/>
  <c r="R29" i="9"/>
  <c r="R30" i="9"/>
  <c r="R31" i="9"/>
  <c r="R32" i="9"/>
  <c r="R33" i="9"/>
  <c r="R34" i="9"/>
  <c r="R35" i="9"/>
  <c r="R36" i="9"/>
  <c r="R37" i="9"/>
  <c r="R38" i="9"/>
  <c r="R39" i="9"/>
  <c r="R40" i="9"/>
  <c r="R41" i="9"/>
  <c r="R42" i="9"/>
  <c r="R43" i="9"/>
  <c r="R44" i="9"/>
  <c r="R45" i="9"/>
  <c r="R46" i="9"/>
  <c r="R47" i="9"/>
  <c r="R48" i="9"/>
  <c r="R49" i="9"/>
  <c r="R50" i="9"/>
  <c r="R51" i="9"/>
  <c r="R52" i="9"/>
  <c r="R53" i="9"/>
  <c r="R54" i="9"/>
  <c r="R55" i="9"/>
  <c r="R56" i="9"/>
  <c r="R57" i="9"/>
  <c r="R58" i="9"/>
  <c r="R59" i="9"/>
  <c r="R60" i="9"/>
  <c r="R61" i="9"/>
  <c r="R62" i="9"/>
  <c r="R63" i="9"/>
  <c r="R64" i="9"/>
  <c r="R65" i="9"/>
  <c r="R66" i="9"/>
  <c r="R67" i="9"/>
  <c r="R68" i="9"/>
  <c r="R69" i="9"/>
  <c r="R70" i="9"/>
  <c r="R71" i="9"/>
  <c r="R72" i="9"/>
  <c r="R73" i="9"/>
  <c r="R74" i="9"/>
  <c r="R75" i="9"/>
  <c r="R76" i="9"/>
  <c r="R77" i="9"/>
  <c r="R78" i="9"/>
  <c r="R79" i="9"/>
  <c r="R80" i="9"/>
  <c r="R81" i="9"/>
  <c r="R82" i="9"/>
  <c r="R83" i="9"/>
  <c r="R84" i="9"/>
  <c r="R85" i="9"/>
  <c r="R86" i="9"/>
  <c r="R87" i="9"/>
  <c r="R88" i="9"/>
  <c r="R89" i="9"/>
  <c r="R90" i="9"/>
  <c r="R91" i="9"/>
  <c r="R92" i="9"/>
  <c r="R93" i="9"/>
  <c r="R94" i="9"/>
  <c r="R95" i="9"/>
  <c r="R96" i="9"/>
  <c r="R97" i="9"/>
  <c r="R98" i="9"/>
  <c r="R99" i="9"/>
  <c r="R100" i="9"/>
  <c r="R5" i="9"/>
  <c r="X10" i="1" l="1"/>
  <c r="G2" i="14"/>
  <c r="P5" i="9"/>
  <c r="Q5" i="9"/>
  <c r="R60" i="1" l="1"/>
  <c r="R59" i="1"/>
  <c r="R58" i="1"/>
  <c r="R57" i="1"/>
  <c r="R56" i="1"/>
  <c r="R55" i="1"/>
  <c r="R54" i="1"/>
  <c r="R53" i="1"/>
  <c r="R52" i="1"/>
  <c r="R51" i="1"/>
  <c r="R50" i="1"/>
  <c r="R49" i="1"/>
  <c r="R48" i="1"/>
  <c r="R47" i="1"/>
  <c r="R46" i="1"/>
  <c r="R45" i="1"/>
  <c r="R44" i="1"/>
  <c r="R43" i="1"/>
  <c r="R41" i="1" l="1"/>
  <c r="R63" i="1" s="1"/>
  <c r="S100" i="12"/>
  <c r="R100" i="12"/>
  <c r="S99" i="12"/>
  <c r="R99" i="12"/>
  <c r="S98" i="12"/>
  <c r="R98" i="12"/>
  <c r="S97" i="12"/>
  <c r="R97" i="12"/>
  <c r="S96" i="12"/>
  <c r="R96" i="12"/>
  <c r="S95" i="12"/>
  <c r="R95" i="12"/>
  <c r="S94" i="12"/>
  <c r="R94" i="12"/>
  <c r="S93" i="12"/>
  <c r="R93" i="12"/>
  <c r="S92" i="12"/>
  <c r="R92" i="12"/>
  <c r="S91" i="12"/>
  <c r="R91" i="12"/>
  <c r="S90" i="12"/>
  <c r="R90" i="12"/>
  <c r="S89" i="12"/>
  <c r="R89" i="12"/>
  <c r="S88" i="12"/>
  <c r="R88" i="12"/>
  <c r="S87" i="12"/>
  <c r="R87" i="12"/>
  <c r="S86" i="12"/>
  <c r="R86" i="12"/>
  <c r="S85" i="12"/>
  <c r="R85" i="12"/>
  <c r="S84" i="12"/>
  <c r="R84" i="12"/>
  <c r="S83" i="12"/>
  <c r="R83" i="12"/>
  <c r="S82" i="12"/>
  <c r="R82" i="12"/>
  <c r="S81" i="12"/>
  <c r="R81" i="12"/>
  <c r="S80" i="12"/>
  <c r="R80" i="12"/>
  <c r="S79" i="12"/>
  <c r="R79" i="12"/>
  <c r="S78" i="12"/>
  <c r="R78" i="12"/>
  <c r="S77" i="12"/>
  <c r="R77" i="12"/>
  <c r="S76" i="12"/>
  <c r="R76" i="12"/>
  <c r="S75" i="12"/>
  <c r="R75" i="12"/>
  <c r="S74" i="12"/>
  <c r="R74" i="12"/>
  <c r="S73" i="12"/>
  <c r="R73" i="12"/>
  <c r="S72" i="12"/>
  <c r="R72" i="12"/>
  <c r="S71" i="12"/>
  <c r="R71" i="12"/>
  <c r="S70" i="12"/>
  <c r="R70" i="12"/>
  <c r="S69" i="12"/>
  <c r="R69" i="12"/>
  <c r="S68" i="12"/>
  <c r="R68" i="12"/>
  <c r="S67" i="12"/>
  <c r="R67" i="12"/>
  <c r="S66" i="12"/>
  <c r="R66" i="12"/>
  <c r="S65" i="12"/>
  <c r="R65" i="12"/>
  <c r="S64" i="12"/>
  <c r="R64" i="12"/>
  <c r="S63" i="12"/>
  <c r="R63" i="12"/>
  <c r="S62" i="12"/>
  <c r="R62" i="12"/>
  <c r="S61" i="12"/>
  <c r="R61" i="12"/>
  <c r="S60" i="12"/>
  <c r="R60" i="12"/>
  <c r="S59" i="12"/>
  <c r="R59" i="12"/>
  <c r="S58" i="12"/>
  <c r="R58" i="12"/>
  <c r="S57" i="12"/>
  <c r="R57" i="12"/>
  <c r="S56" i="12"/>
  <c r="R56" i="12"/>
  <c r="S55" i="12"/>
  <c r="R55" i="12"/>
  <c r="S54" i="12"/>
  <c r="R54" i="12"/>
  <c r="S53" i="12"/>
  <c r="R53" i="12"/>
  <c r="S52" i="12"/>
  <c r="R52" i="12"/>
  <c r="S51" i="12"/>
  <c r="R51" i="12"/>
  <c r="S50" i="12"/>
  <c r="R50" i="12"/>
  <c r="S49" i="12"/>
  <c r="R49" i="12"/>
  <c r="S48" i="12"/>
  <c r="R48" i="12"/>
  <c r="S47" i="12"/>
  <c r="R47" i="12"/>
  <c r="S46" i="12"/>
  <c r="R46" i="12"/>
  <c r="S45" i="12"/>
  <c r="R45" i="12"/>
  <c r="S44" i="12"/>
  <c r="R44" i="12"/>
  <c r="S43" i="12"/>
  <c r="R43" i="12"/>
  <c r="S42" i="12"/>
  <c r="R42" i="12"/>
  <c r="S41" i="12"/>
  <c r="R41" i="12"/>
  <c r="S40" i="12"/>
  <c r="R40" i="12"/>
  <c r="S39" i="12"/>
  <c r="R39" i="12"/>
  <c r="S38" i="12"/>
  <c r="R38" i="12"/>
  <c r="S37" i="12"/>
  <c r="R37" i="12"/>
  <c r="S36" i="12"/>
  <c r="R36" i="12"/>
  <c r="S35" i="12"/>
  <c r="R35" i="12"/>
  <c r="S34" i="12"/>
  <c r="R34" i="12"/>
  <c r="S33" i="12"/>
  <c r="R33" i="12"/>
  <c r="S32" i="12"/>
  <c r="R32" i="12"/>
  <c r="S31" i="12"/>
  <c r="R31" i="12"/>
  <c r="S30" i="12"/>
  <c r="R30" i="12"/>
  <c r="S29" i="12"/>
  <c r="R29" i="12"/>
  <c r="S28" i="12"/>
  <c r="R28" i="12"/>
  <c r="S27" i="12"/>
  <c r="R27" i="12"/>
  <c r="S26" i="12"/>
  <c r="R26" i="12"/>
  <c r="S25" i="12"/>
  <c r="R25" i="12"/>
  <c r="S24" i="12"/>
  <c r="R24" i="12"/>
  <c r="S23" i="12"/>
  <c r="R23" i="12"/>
  <c r="S22" i="12"/>
  <c r="R22" i="12"/>
  <c r="S21" i="12"/>
  <c r="R21" i="12"/>
  <c r="S20" i="12"/>
  <c r="R20" i="12"/>
  <c r="S19" i="12"/>
  <c r="R19" i="12"/>
  <c r="S18" i="12"/>
  <c r="R18" i="12"/>
  <c r="S17" i="12"/>
  <c r="R17" i="12"/>
  <c r="S16" i="12"/>
  <c r="R16" i="12"/>
  <c r="S15" i="12"/>
  <c r="R15" i="12"/>
  <c r="S14" i="12"/>
  <c r="R14" i="12"/>
  <c r="S13" i="12"/>
  <c r="R13" i="12"/>
  <c r="S12" i="12"/>
  <c r="R12" i="12"/>
  <c r="S11" i="12"/>
  <c r="R11" i="12"/>
  <c r="S10" i="12"/>
  <c r="R10" i="12"/>
  <c r="S9" i="12"/>
  <c r="R9" i="12"/>
  <c r="S8" i="12"/>
  <c r="R8" i="12"/>
  <c r="S7" i="12"/>
  <c r="R7" i="12"/>
  <c r="S6" i="12"/>
  <c r="R6" i="12"/>
  <c r="S5" i="12"/>
  <c r="R5" i="12"/>
  <c r="S100" i="11"/>
  <c r="R100" i="11"/>
  <c r="S99" i="11"/>
  <c r="R99" i="11"/>
  <c r="S98" i="11"/>
  <c r="R98" i="11"/>
  <c r="S97" i="11"/>
  <c r="R97" i="11"/>
  <c r="S96" i="11"/>
  <c r="R96" i="11"/>
  <c r="S95" i="11"/>
  <c r="R95" i="11"/>
  <c r="S94" i="11"/>
  <c r="R94" i="11"/>
  <c r="S93" i="11"/>
  <c r="R93" i="11"/>
  <c r="S92" i="11"/>
  <c r="R92" i="11"/>
  <c r="S91" i="11"/>
  <c r="R91" i="11"/>
  <c r="S90" i="11"/>
  <c r="R90" i="11"/>
  <c r="S89" i="11"/>
  <c r="R89" i="11"/>
  <c r="S88" i="11"/>
  <c r="R88" i="11"/>
  <c r="S87" i="11"/>
  <c r="R87" i="11"/>
  <c r="S86" i="11"/>
  <c r="R86" i="11"/>
  <c r="S85" i="11"/>
  <c r="R85" i="11"/>
  <c r="S84" i="11"/>
  <c r="R84" i="11"/>
  <c r="S83" i="11"/>
  <c r="R83" i="11"/>
  <c r="S82" i="11"/>
  <c r="R82" i="11"/>
  <c r="S81" i="11"/>
  <c r="R81" i="11"/>
  <c r="S80" i="11"/>
  <c r="R80" i="11"/>
  <c r="S79" i="11"/>
  <c r="R79" i="11"/>
  <c r="S78" i="11"/>
  <c r="R78" i="11"/>
  <c r="S77" i="11"/>
  <c r="R77" i="11"/>
  <c r="S76" i="11"/>
  <c r="R76" i="11"/>
  <c r="S75" i="11"/>
  <c r="R75" i="11"/>
  <c r="S74" i="11"/>
  <c r="R74" i="11"/>
  <c r="S73" i="11"/>
  <c r="R73" i="11"/>
  <c r="S72" i="11"/>
  <c r="R72" i="11"/>
  <c r="S71" i="11"/>
  <c r="R71" i="11"/>
  <c r="S70" i="11"/>
  <c r="R70" i="11"/>
  <c r="S69" i="11"/>
  <c r="R69" i="11"/>
  <c r="S68" i="11"/>
  <c r="R68" i="11"/>
  <c r="S67" i="11"/>
  <c r="R67" i="11"/>
  <c r="S66" i="11"/>
  <c r="R66" i="11"/>
  <c r="S65" i="11"/>
  <c r="R65" i="11"/>
  <c r="S64" i="11"/>
  <c r="R64" i="11"/>
  <c r="S63" i="11"/>
  <c r="R63" i="11"/>
  <c r="S62" i="11"/>
  <c r="R62" i="11"/>
  <c r="S61" i="11"/>
  <c r="R61" i="11"/>
  <c r="S60" i="11"/>
  <c r="R60" i="11"/>
  <c r="S59" i="11"/>
  <c r="R59" i="11"/>
  <c r="S58" i="11"/>
  <c r="R58" i="11"/>
  <c r="S57" i="11"/>
  <c r="R57" i="11"/>
  <c r="S56" i="11"/>
  <c r="R56" i="11"/>
  <c r="S55" i="11"/>
  <c r="R55" i="11"/>
  <c r="S54" i="11"/>
  <c r="R54" i="11"/>
  <c r="S53" i="11"/>
  <c r="R53" i="11"/>
  <c r="S52" i="11"/>
  <c r="R52" i="11"/>
  <c r="S51" i="11"/>
  <c r="R51" i="11"/>
  <c r="S50" i="11"/>
  <c r="R50" i="11"/>
  <c r="S49" i="11"/>
  <c r="R49" i="11"/>
  <c r="S48" i="11"/>
  <c r="R48" i="11"/>
  <c r="S47" i="11"/>
  <c r="R47" i="11"/>
  <c r="S46" i="11"/>
  <c r="R46" i="11"/>
  <c r="S45" i="11"/>
  <c r="R45" i="11"/>
  <c r="S44" i="11"/>
  <c r="R44" i="11"/>
  <c r="S43" i="11"/>
  <c r="R43" i="11"/>
  <c r="S42" i="11"/>
  <c r="R42" i="11"/>
  <c r="S41" i="11"/>
  <c r="R41" i="11"/>
  <c r="S40" i="11"/>
  <c r="R40" i="11"/>
  <c r="S39" i="11"/>
  <c r="R39" i="11"/>
  <c r="S38" i="11"/>
  <c r="R38" i="11"/>
  <c r="S37" i="11"/>
  <c r="R37" i="11"/>
  <c r="S36" i="11"/>
  <c r="R36" i="11"/>
  <c r="S35" i="11"/>
  <c r="R35" i="11"/>
  <c r="S34" i="11"/>
  <c r="R34" i="11"/>
  <c r="S33" i="11"/>
  <c r="R33" i="11"/>
  <c r="S32" i="11"/>
  <c r="R32" i="11"/>
  <c r="S31" i="11"/>
  <c r="R31" i="11"/>
  <c r="S30" i="11"/>
  <c r="R30" i="11"/>
  <c r="S29" i="11"/>
  <c r="R29" i="11"/>
  <c r="S28" i="11"/>
  <c r="R28" i="11"/>
  <c r="S27" i="11"/>
  <c r="R27" i="11"/>
  <c r="S26" i="11"/>
  <c r="R26" i="11"/>
  <c r="S25" i="11"/>
  <c r="R25" i="11"/>
  <c r="S24" i="11"/>
  <c r="R24" i="11"/>
  <c r="S23" i="11"/>
  <c r="R23" i="11"/>
  <c r="S22" i="11"/>
  <c r="R22" i="11"/>
  <c r="S21" i="11"/>
  <c r="R21" i="11"/>
  <c r="S20" i="11"/>
  <c r="R20" i="11"/>
  <c r="S19" i="11"/>
  <c r="R19" i="11"/>
  <c r="S18" i="11"/>
  <c r="R18" i="11"/>
  <c r="S17" i="11"/>
  <c r="R17" i="11"/>
  <c r="S16" i="11"/>
  <c r="R16" i="11"/>
  <c r="S15" i="11"/>
  <c r="R15" i="11"/>
  <c r="S14" i="11"/>
  <c r="R14" i="11"/>
  <c r="S13" i="11"/>
  <c r="R13" i="11"/>
  <c r="S12" i="11"/>
  <c r="R12" i="11"/>
  <c r="S11" i="11"/>
  <c r="R11" i="11"/>
  <c r="S10" i="11"/>
  <c r="R10" i="11"/>
  <c r="S9" i="11"/>
  <c r="R9" i="11"/>
  <c r="S8" i="11"/>
  <c r="R8" i="11"/>
  <c r="S7" i="11"/>
  <c r="R7" i="11"/>
  <c r="S6" i="11"/>
  <c r="R6" i="11"/>
  <c r="S5" i="11"/>
  <c r="R5" i="11"/>
  <c r="M100" i="4"/>
  <c r="L100" i="4"/>
  <c r="K100" i="4"/>
  <c r="M99" i="4"/>
  <c r="L99" i="4"/>
  <c r="K99" i="4"/>
  <c r="M98" i="4"/>
  <c r="L98" i="4"/>
  <c r="K98" i="4"/>
  <c r="M97" i="4"/>
  <c r="L97" i="4"/>
  <c r="K97" i="4"/>
  <c r="M96" i="4"/>
  <c r="L96" i="4"/>
  <c r="K96" i="4"/>
  <c r="M95" i="4"/>
  <c r="L95" i="4"/>
  <c r="K95" i="4"/>
  <c r="M94" i="4"/>
  <c r="L94" i="4"/>
  <c r="K94" i="4"/>
  <c r="M93" i="4"/>
  <c r="L93" i="4"/>
  <c r="K93" i="4"/>
  <c r="M92" i="4"/>
  <c r="L92" i="4"/>
  <c r="K92" i="4"/>
  <c r="M91" i="4"/>
  <c r="L91" i="4"/>
  <c r="K91" i="4"/>
  <c r="M90" i="4"/>
  <c r="L90" i="4"/>
  <c r="K90" i="4"/>
  <c r="M89" i="4"/>
  <c r="L89" i="4"/>
  <c r="K89" i="4"/>
  <c r="M88" i="4"/>
  <c r="L88" i="4"/>
  <c r="K88" i="4"/>
  <c r="M87" i="4"/>
  <c r="L87" i="4"/>
  <c r="K87" i="4"/>
  <c r="M86" i="4"/>
  <c r="L86" i="4"/>
  <c r="K86" i="4"/>
  <c r="M85" i="4"/>
  <c r="L85" i="4"/>
  <c r="K85" i="4"/>
  <c r="M84" i="4"/>
  <c r="L84" i="4"/>
  <c r="K84" i="4"/>
  <c r="M83" i="4"/>
  <c r="L83" i="4"/>
  <c r="K83" i="4"/>
  <c r="M82" i="4"/>
  <c r="L82" i="4"/>
  <c r="K82" i="4"/>
  <c r="M81" i="4"/>
  <c r="L81" i="4"/>
  <c r="K81" i="4"/>
  <c r="M80" i="4"/>
  <c r="L80" i="4"/>
  <c r="K80" i="4"/>
  <c r="M79" i="4"/>
  <c r="L79" i="4"/>
  <c r="K79" i="4"/>
  <c r="M78" i="4"/>
  <c r="L78" i="4"/>
  <c r="K78" i="4"/>
  <c r="M77" i="4"/>
  <c r="L77" i="4"/>
  <c r="K77" i="4"/>
  <c r="M76" i="4"/>
  <c r="L76" i="4"/>
  <c r="K76" i="4"/>
  <c r="M75" i="4"/>
  <c r="L75" i="4"/>
  <c r="K75" i="4"/>
  <c r="M74" i="4"/>
  <c r="L74" i="4"/>
  <c r="K74" i="4"/>
  <c r="M73" i="4"/>
  <c r="L73" i="4"/>
  <c r="K73" i="4"/>
  <c r="M72" i="4"/>
  <c r="L72" i="4"/>
  <c r="K72" i="4"/>
  <c r="M71" i="4"/>
  <c r="L71" i="4"/>
  <c r="K71" i="4"/>
  <c r="M70" i="4"/>
  <c r="L70" i="4"/>
  <c r="K70" i="4"/>
  <c r="M69" i="4"/>
  <c r="L69" i="4"/>
  <c r="K69" i="4"/>
  <c r="M68" i="4"/>
  <c r="L68" i="4"/>
  <c r="K68" i="4"/>
  <c r="M67" i="4"/>
  <c r="L67" i="4"/>
  <c r="K67" i="4"/>
  <c r="M66" i="4"/>
  <c r="L66" i="4"/>
  <c r="K66" i="4"/>
  <c r="M65" i="4"/>
  <c r="L65" i="4"/>
  <c r="K65" i="4"/>
  <c r="M64" i="4"/>
  <c r="L64" i="4"/>
  <c r="K64" i="4"/>
  <c r="M63" i="4"/>
  <c r="L63" i="4"/>
  <c r="K63" i="4"/>
  <c r="M62" i="4"/>
  <c r="L62" i="4"/>
  <c r="K62" i="4"/>
  <c r="M61" i="4"/>
  <c r="L61" i="4"/>
  <c r="K61" i="4"/>
  <c r="M60" i="4"/>
  <c r="L60" i="4"/>
  <c r="K60" i="4"/>
  <c r="M59" i="4"/>
  <c r="L59" i="4"/>
  <c r="K59" i="4"/>
  <c r="M58" i="4"/>
  <c r="L58" i="4"/>
  <c r="K58" i="4"/>
  <c r="M57" i="4"/>
  <c r="L57" i="4"/>
  <c r="K57" i="4"/>
  <c r="M56" i="4"/>
  <c r="L56" i="4"/>
  <c r="K56" i="4"/>
  <c r="M55" i="4"/>
  <c r="L55" i="4"/>
  <c r="K55" i="4"/>
  <c r="M54" i="4"/>
  <c r="L54" i="4"/>
  <c r="K54" i="4"/>
  <c r="M53" i="4"/>
  <c r="L53" i="4"/>
  <c r="K53" i="4"/>
  <c r="M52" i="4"/>
  <c r="L52" i="4"/>
  <c r="K52" i="4"/>
  <c r="M51" i="4"/>
  <c r="L51" i="4"/>
  <c r="K51" i="4"/>
  <c r="M50" i="4"/>
  <c r="L50" i="4"/>
  <c r="K50" i="4"/>
  <c r="M49" i="4"/>
  <c r="L49" i="4"/>
  <c r="K49" i="4"/>
  <c r="M48" i="4"/>
  <c r="L48" i="4"/>
  <c r="K48" i="4"/>
  <c r="M47" i="4"/>
  <c r="L47" i="4"/>
  <c r="K47" i="4"/>
  <c r="M46" i="4"/>
  <c r="L46" i="4"/>
  <c r="K46" i="4"/>
  <c r="M45" i="4"/>
  <c r="L45" i="4"/>
  <c r="K45" i="4"/>
  <c r="M44" i="4"/>
  <c r="L44" i="4"/>
  <c r="K44" i="4"/>
  <c r="M43" i="4"/>
  <c r="L43" i="4"/>
  <c r="K43" i="4"/>
  <c r="M42" i="4"/>
  <c r="L42" i="4"/>
  <c r="K42" i="4"/>
  <c r="M41" i="4"/>
  <c r="L41" i="4"/>
  <c r="K41" i="4"/>
  <c r="M40" i="4"/>
  <c r="L40" i="4"/>
  <c r="K40" i="4"/>
  <c r="M39" i="4"/>
  <c r="L39" i="4"/>
  <c r="K39" i="4"/>
  <c r="M38" i="4"/>
  <c r="L38" i="4"/>
  <c r="K38" i="4"/>
  <c r="M37" i="4"/>
  <c r="L37" i="4"/>
  <c r="K37" i="4"/>
  <c r="M36" i="4"/>
  <c r="L36" i="4"/>
  <c r="K36" i="4"/>
  <c r="M35" i="4"/>
  <c r="L35" i="4"/>
  <c r="K35" i="4"/>
  <c r="M34" i="4"/>
  <c r="L34" i="4"/>
  <c r="K34" i="4"/>
  <c r="M33" i="4"/>
  <c r="L33" i="4"/>
  <c r="K33" i="4"/>
  <c r="M32" i="4"/>
  <c r="L32" i="4"/>
  <c r="K32" i="4"/>
  <c r="M31" i="4"/>
  <c r="L31" i="4"/>
  <c r="K31" i="4"/>
  <c r="M30" i="4"/>
  <c r="L30" i="4"/>
  <c r="K30" i="4"/>
  <c r="M29" i="4"/>
  <c r="L29" i="4"/>
  <c r="K29" i="4"/>
  <c r="M28" i="4"/>
  <c r="L28" i="4"/>
  <c r="K28" i="4"/>
  <c r="M27" i="4"/>
  <c r="L27" i="4"/>
  <c r="K27" i="4"/>
  <c r="M26" i="4"/>
  <c r="L26" i="4"/>
  <c r="K26" i="4"/>
  <c r="M25" i="4"/>
  <c r="L25" i="4"/>
  <c r="K25" i="4"/>
  <c r="M24" i="4"/>
  <c r="L24" i="4"/>
  <c r="K24" i="4"/>
  <c r="M23" i="4"/>
  <c r="L23" i="4"/>
  <c r="K23" i="4"/>
  <c r="M22" i="4"/>
  <c r="L22" i="4"/>
  <c r="K22" i="4"/>
  <c r="M21" i="4"/>
  <c r="L21" i="4"/>
  <c r="K21" i="4"/>
  <c r="M20" i="4"/>
  <c r="L20" i="4"/>
  <c r="K20" i="4"/>
  <c r="M19" i="4"/>
  <c r="L19" i="4"/>
  <c r="K19" i="4"/>
  <c r="M18" i="4"/>
  <c r="L18" i="4"/>
  <c r="K18" i="4"/>
  <c r="M17" i="4"/>
  <c r="L17" i="4"/>
  <c r="K17" i="4"/>
  <c r="M16" i="4"/>
  <c r="L16" i="4"/>
  <c r="K16" i="4"/>
  <c r="M15" i="4"/>
  <c r="L15" i="4"/>
  <c r="K15" i="4"/>
  <c r="M14" i="4"/>
  <c r="L14" i="4"/>
  <c r="K14" i="4"/>
  <c r="M13" i="4"/>
  <c r="L13" i="4"/>
  <c r="K13" i="4"/>
  <c r="M12" i="4"/>
  <c r="L12" i="4"/>
  <c r="K12" i="4"/>
  <c r="M11" i="4"/>
  <c r="L11" i="4"/>
  <c r="K11" i="4"/>
  <c r="M10" i="4"/>
  <c r="L10" i="4"/>
  <c r="K10" i="4"/>
  <c r="M9" i="4"/>
  <c r="L9" i="4"/>
  <c r="K9" i="4"/>
  <c r="M8" i="4"/>
  <c r="L8" i="4"/>
  <c r="K8" i="4"/>
  <c r="M7" i="4"/>
  <c r="L7" i="4"/>
  <c r="K7" i="4"/>
  <c r="M6" i="4"/>
  <c r="L6" i="4"/>
  <c r="K6" i="4"/>
  <c r="M5" i="4"/>
  <c r="L5" i="4"/>
  <c r="K5" i="4"/>
  <c r="P6" i="10"/>
  <c r="Q6" i="10"/>
  <c r="P7" i="10"/>
  <c r="Q7" i="10"/>
  <c r="P8" i="10"/>
  <c r="Q8" i="10"/>
  <c r="P9" i="10"/>
  <c r="Q9" i="10"/>
  <c r="P10" i="10"/>
  <c r="Q10" i="10"/>
  <c r="P11" i="10"/>
  <c r="Q11" i="10"/>
  <c r="P12" i="10"/>
  <c r="Q12" i="10"/>
  <c r="P13" i="10"/>
  <c r="Q13" i="10"/>
  <c r="P14" i="10"/>
  <c r="Q14" i="10"/>
  <c r="P15" i="10"/>
  <c r="Q15" i="10"/>
  <c r="P16" i="10"/>
  <c r="Q16" i="10"/>
  <c r="P17" i="10"/>
  <c r="Q17" i="10"/>
  <c r="P18" i="10"/>
  <c r="Q18" i="10"/>
  <c r="P19" i="10"/>
  <c r="Q19" i="10"/>
  <c r="P20" i="10"/>
  <c r="Q20" i="10"/>
  <c r="P21" i="10"/>
  <c r="Q21" i="10"/>
  <c r="P22" i="10"/>
  <c r="Q22" i="10"/>
  <c r="P23" i="10"/>
  <c r="Q23" i="10"/>
  <c r="P24" i="10"/>
  <c r="Q24" i="10"/>
  <c r="P25" i="10"/>
  <c r="Q25" i="10"/>
  <c r="P26" i="10"/>
  <c r="Q26" i="10"/>
  <c r="P27" i="10"/>
  <c r="Q27" i="10"/>
  <c r="P28" i="10"/>
  <c r="Q28" i="10"/>
  <c r="P29" i="10"/>
  <c r="Q29" i="10"/>
  <c r="P30" i="10"/>
  <c r="Q30" i="10"/>
  <c r="P31" i="10"/>
  <c r="Q31" i="10"/>
  <c r="P32" i="10"/>
  <c r="Q32" i="10"/>
  <c r="P33" i="10"/>
  <c r="Q33" i="10"/>
  <c r="P34" i="10"/>
  <c r="Q34" i="10"/>
  <c r="P35" i="10"/>
  <c r="Q35" i="10"/>
  <c r="P36" i="10"/>
  <c r="Q36" i="10"/>
  <c r="P37" i="10"/>
  <c r="Q37" i="10"/>
  <c r="P38" i="10"/>
  <c r="Q38" i="10"/>
  <c r="P39" i="10"/>
  <c r="Q39" i="10"/>
  <c r="P40" i="10"/>
  <c r="Q40" i="10"/>
  <c r="P41" i="10"/>
  <c r="Q41" i="10"/>
  <c r="P42" i="10"/>
  <c r="Q42" i="10"/>
  <c r="P43" i="10"/>
  <c r="Q43" i="10"/>
  <c r="P44" i="10"/>
  <c r="Q44" i="10"/>
  <c r="P45" i="10"/>
  <c r="Q45" i="10"/>
  <c r="P46" i="10"/>
  <c r="Q46" i="10"/>
  <c r="P47" i="10"/>
  <c r="Q47" i="10"/>
  <c r="P48" i="10"/>
  <c r="Q48" i="10"/>
  <c r="P49" i="10"/>
  <c r="Q49" i="10"/>
  <c r="P50" i="10"/>
  <c r="Q50" i="10"/>
  <c r="P51" i="10"/>
  <c r="Q51" i="10"/>
  <c r="P52" i="10"/>
  <c r="Q52" i="10"/>
  <c r="P53" i="10"/>
  <c r="Q53" i="10"/>
  <c r="P54" i="10"/>
  <c r="Q54" i="10"/>
  <c r="P55" i="10"/>
  <c r="Q55" i="10"/>
  <c r="P56" i="10"/>
  <c r="Q56" i="10"/>
  <c r="P57" i="10"/>
  <c r="Q57" i="10"/>
  <c r="P58" i="10"/>
  <c r="Q58" i="10"/>
  <c r="P59" i="10"/>
  <c r="Q59" i="10"/>
  <c r="P60" i="10"/>
  <c r="Q60" i="10"/>
  <c r="P61" i="10"/>
  <c r="Q61" i="10"/>
  <c r="P62" i="10"/>
  <c r="Q62" i="10"/>
  <c r="P63" i="10"/>
  <c r="Q63" i="10"/>
  <c r="P64" i="10"/>
  <c r="Q64" i="10"/>
  <c r="P65" i="10"/>
  <c r="Q65" i="10"/>
  <c r="P66" i="10"/>
  <c r="Q66" i="10"/>
  <c r="P67" i="10"/>
  <c r="Q67" i="10"/>
  <c r="P68" i="10"/>
  <c r="Q68" i="10"/>
  <c r="P69" i="10"/>
  <c r="Q69" i="10"/>
  <c r="P70" i="10"/>
  <c r="Q70" i="10"/>
  <c r="P71" i="10"/>
  <c r="Q71" i="10"/>
  <c r="P72" i="10"/>
  <c r="Q72" i="10"/>
  <c r="P73" i="10"/>
  <c r="Q73" i="10"/>
  <c r="P74" i="10"/>
  <c r="Q74" i="10"/>
  <c r="P75" i="10"/>
  <c r="Q75" i="10"/>
  <c r="P76" i="10"/>
  <c r="Q76" i="10"/>
  <c r="P77" i="10"/>
  <c r="Q77" i="10"/>
  <c r="P78" i="10"/>
  <c r="Q78" i="10"/>
  <c r="P79" i="10"/>
  <c r="Q79" i="10"/>
  <c r="P80" i="10"/>
  <c r="Q80" i="10"/>
  <c r="P81" i="10"/>
  <c r="Q81" i="10"/>
  <c r="P82" i="10"/>
  <c r="Q82" i="10"/>
  <c r="P83" i="10"/>
  <c r="Q83" i="10"/>
  <c r="P84" i="10"/>
  <c r="Q84" i="10"/>
  <c r="P85" i="10"/>
  <c r="Q85" i="10"/>
  <c r="P86" i="10"/>
  <c r="Q86" i="10"/>
  <c r="P87" i="10"/>
  <c r="Q87" i="10"/>
  <c r="P88" i="10"/>
  <c r="Q88" i="10"/>
  <c r="P89" i="10"/>
  <c r="Q89" i="10"/>
  <c r="P90" i="10"/>
  <c r="Q90" i="10"/>
  <c r="P91" i="10"/>
  <c r="Q91" i="10"/>
  <c r="P92" i="10"/>
  <c r="Q92" i="10"/>
  <c r="P93" i="10"/>
  <c r="Q93" i="10"/>
  <c r="P94" i="10"/>
  <c r="Q94" i="10"/>
  <c r="P95" i="10"/>
  <c r="Q95" i="10"/>
  <c r="P96" i="10"/>
  <c r="Q96" i="10"/>
  <c r="P97" i="10"/>
  <c r="Q97" i="10"/>
  <c r="P98" i="10"/>
  <c r="Q98" i="10"/>
  <c r="P99" i="10"/>
  <c r="Q99" i="10"/>
  <c r="P100" i="10"/>
  <c r="Q100" i="10"/>
  <c r="Q5" i="10"/>
  <c r="P5" i="10"/>
  <c r="P6" i="9"/>
  <c r="Q6" i="9"/>
  <c r="P7" i="9"/>
  <c r="Q7" i="9"/>
  <c r="P8" i="9"/>
  <c r="Q8" i="9"/>
  <c r="P9" i="9"/>
  <c r="Q9" i="9"/>
  <c r="P10" i="9"/>
  <c r="Q10" i="9"/>
  <c r="P11" i="9"/>
  <c r="Q11" i="9"/>
  <c r="P12" i="9"/>
  <c r="Q12" i="9"/>
  <c r="P13" i="9"/>
  <c r="Q13" i="9"/>
  <c r="P14" i="9"/>
  <c r="Q14" i="9"/>
  <c r="P15" i="9"/>
  <c r="Q15" i="9"/>
  <c r="P16" i="9"/>
  <c r="Q16" i="9"/>
  <c r="P17" i="9"/>
  <c r="Q17" i="9"/>
  <c r="P18" i="9"/>
  <c r="Q18" i="9"/>
  <c r="P19" i="9"/>
  <c r="Q19" i="9"/>
  <c r="P20" i="9"/>
  <c r="Q20" i="9"/>
  <c r="P21" i="9"/>
  <c r="Q21" i="9"/>
  <c r="P22" i="9"/>
  <c r="Q22" i="9"/>
  <c r="P23" i="9"/>
  <c r="Q23" i="9"/>
  <c r="P24" i="9"/>
  <c r="Q24" i="9"/>
  <c r="P25" i="9"/>
  <c r="Q25" i="9"/>
  <c r="P26" i="9"/>
  <c r="Q26" i="9"/>
  <c r="P27" i="9"/>
  <c r="Q27" i="9"/>
  <c r="P28" i="9"/>
  <c r="Q28" i="9"/>
  <c r="P29" i="9"/>
  <c r="Q29" i="9"/>
  <c r="P30" i="9"/>
  <c r="Q30" i="9"/>
  <c r="P31" i="9"/>
  <c r="Q31" i="9"/>
  <c r="P32" i="9"/>
  <c r="Q32" i="9"/>
  <c r="P33" i="9"/>
  <c r="Q33" i="9"/>
  <c r="P34" i="9"/>
  <c r="Q34" i="9"/>
  <c r="P35" i="9"/>
  <c r="Q35" i="9"/>
  <c r="P36" i="9"/>
  <c r="Q36" i="9"/>
  <c r="P37" i="9"/>
  <c r="Q37" i="9"/>
  <c r="P38" i="9"/>
  <c r="Q38" i="9"/>
  <c r="P39" i="9"/>
  <c r="Q39" i="9"/>
  <c r="P40" i="9"/>
  <c r="Q40" i="9"/>
  <c r="P41" i="9"/>
  <c r="Q41" i="9"/>
  <c r="P42" i="9"/>
  <c r="Q42" i="9"/>
  <c r="P43" i="9"/>
  <c r="Q43" i="9"/>
  <c r="P44" i="9"/>
  <c r="Q44" i="9"/>
  <c r="P45" i="9"/>
  <c r="Q45" i="9"/>
  <c r="P46" i="9"/>
  <c r="Q46" i="9"/>
  <c r="P47" i="9"/>
  <c r="Q47" i="9"/>
  <c r="P48" i="9"/>
  <c r="Q48" i="9"/>
  <c r="P49" i="9"/>
  <c r="Q49" i="9"/>
  <c r="P50" i="9"/>
  <c r="Q50" i="9"/>
  <c r="P51" i="9"/>
  <c r="Q51" i="9"/>
  <c r="P52" i="9"/>
  <c r="Q52" i="9"/>
  <c r="P53" i="9"/>
  <c r="Q53" i="9"/>
  <c r="P54" i="9"/>
  <c r="Q54" i="9"/>
  <c r="P55" i="9"/>
  <c r="Q55" i="9"/>
  <c r="P56" i="9"/>
  <c r="Q56" i="9"/>
  <c r="P57" i="9"/>
  <c r="Q57" i="9"/>
  <c r="P58" i="9"/>
  <c r="Q58" i="9"/>
  <c r="P59" i="9"/>
  <c r="Q59" i="9"/>
  <c r="P60" i="9"/>
  <c r="Q60" i="9"/>
  <c r="P61" i="9"/>
  <c r="Q61" i="9"/>
  <c r="P62" i="9"/>
  <c r="Q62" i="9"/>
  <c r="P63" i="9"/>
  <c r="Q63" i="9"/>
  <c r="P64" i="9"/>
  <c r="Q64" i="9"/>
  <c r="P65" i="9"/>
  <c r="Q65" i="9"/>
  <c r="P66" i="9"/>
  <c r="Q66" i="9"/>
  <c r="P67" i="9"/>
  <c r="Q67" i="9"/>
  <c r="P68" i="9"/>
  <c r="Q68" i="9"/>
  <c r="P69" i="9"/>
  <c r="Q69" i="9"/>
  <c r="P70" i="9"/>
  <c r="Q70" i="9"/>
  <c r="P71" i="9"/>
  <c r="Q71" i="9"/>
  <c r="P72" i="9"/>
  <c r="Q72" i="9"/>
  <c r="P73" i="9"/>
  <c r="Q73" i="9"/>
  <c r="P74" i="9"/>
  <c r="Q74" i="9"/>
  <c r="P75" i="9"/>
  <c r="Q75" i="9"/>
  <c r="P76" i="9"/>
  <c r="Q76" i="9"/>
  <c r="P77" i="9"/>
  <c r="Q77" i="9"/>
  <c r="P78" i="9"/>
  <c r="Q78" i="9"/>
  <c r="P79" i="9"/>
  <c r="Q79" i="9"/>
  <c r="P80" i="9"/>
  <c r="Q80" i="9"/>
  <c r="P81" i="9"/>
  <c r="Q81" i="9"/>
  <c r="P82" i="9"/>
  <c r="Q82" i="9"/>
  <c r="P83" i="9"/>
  <c r="Q83" i="9"/>
  <c r="P84" i="9"/>
  <c r="Q84" i="9"/>
  <c r="P85" i="9"/>
  <c r="Q85" i="9"/>
  <c r="P86" i="9"/>
  <c r="Q86" i="9"/>
  <c r="P87" i="9"/>
  <c r="Q87" i="9"/>
  <c r="P88" i="9"/>
  <c r="Q88" i="9"/>
  <c r="P89" i="9"/>
  <c r="Q89" i="9"/>
  <c r="P90" i="9"/>
  <c r="Q90" i="9"/>
  <c r="P91" i="9"/>
  <c r="Q91" i="9"/>
  <c r="P92" i="9"/>
  <c r="Q92" i="9"/>
  <c r="P93" i="9"/>
  <c r="Q93" i="9"/>
  <c r="P94" i="9"/>
  <c r="Q94" i="9"/>
  <c r="P95" i="9"/>
  <c r="Q95" i="9"/>
  <c r="P96" i="9"/>
  <c r="Q96" i="9"/>
  <c r="P97" i="9"/>
  <c r="Q97" i="9"/>
  <c r="P98" i="9"/>
  <c r="Q98" i="9"/>
  <c r="P99" i="9"/>
  <c r="Q99" i="9"/>
  <c r="P100" i="9"/>
  <c r="Q100" i="9"/>
  <c r="K6" i="7"/>
  <c r="L6" i="7"/>
  <c r="K7" i="7"/>
  <c r="L7" i="7"/>
  <c r="K8" i="7"/>
  <c r="L8" i="7"/>
  <c r="K9" i="7"/>
  <c r="L9" i="7"/>
  <c r="K10" i="7"/>
  <c r="L10" i="7"/>
  <c r="K11" i="7"/>
  <c r="L11" i="7"/>
  <c r="K12" i="7"/>
  <c r="L12" i="7"/>
  <c r="K13" i="7"/>
  <c r="L13" i="7"/>
  <c r="K14" i="7"/>
  <c r="L14" i="7"/>
  <c r="K15" i="7"/>
  <c r="L15" i="7"/>
  <c r="K16" i="7"/>
  <c r="L16" i="7"/>
  <c r="K17" i="7"/>
  <c r="L17" i="7"/>
  <c r="K18" i="7"/>
  <c r="L18" i="7"/>
  <c r="K19" i="7"/>
  <c r="L19" i="7"/>
  <c r="K20" i="7"/>
  <c r="L20" i="7"/>
  <c r="K21" i="7"/>
  <c r="L21" i="7"/>
  <c r="K22" i="7"/>
  <c r="L22" i="7"/>
  <c r="K23" i="7"/>
  <c r="L23" i="7"/>
  <c r="K24" i="7"/>
  <c r="L24" i="7"/>
  <c r="K25" i="7"/>
  <c r="L25" i="7"/>
  <c r="K26" i="7"/>
  <c r="L26" i="7"/>
  <c r="K27" i="7"/>
  <c r="L27" i="7"/>
  <c r="K28" i="7"/>
  <c r="L28" i="7"/>
  <c r="K29" i="7"/>
  <c r="L29" i="7"/>
  <c r="K30" i="7"/>
  <c r="L30" i="7"/>
  <c r="K31" i="7"/>
  <c r="L31" i="7"/>
  <c r="K32" i="7"/>
  <c r="L32" i="7"/>
  <c r="K33" i="7"/>
  <c r="L33" i="7"/>
  <c r="K34" i="7"/>
  <c r="L34" i="7"/>
  <c r="K35" i="7"/>
  <c r="L35" i="7"/>
  <c r="K36" i="7"/>
  <c r="L36" i="7"/>
  <c r="K37" i="7"/>
  <c r="L37" i="7"/>
  <c r="K38" i="7"/>
  <c r="L38" i="7"/>
  <c r="K39" i="7"/>
  <c r="L39" i="7"/>
  <c r="K40" i="7"/>
  <c r="L40" i="7"/>
  <c r="K41" i="7"/>
  <c r="L41" i="7"/>
  <c r="K42" i="7"/>
  <c r="L42" i="7"/>
  <c r="K43" i="7"/>
  <c r="L43" i="7"/>
  <c r="K44" i="7"/>
  <c r="L44" i="7"/>
  <c r="K45" i="7"/>
  <c r="L45" i="7"/>
  <c r="K46" i="7"/>
  <c r="L46" i="7"/>
  <c r="K47" i="7"/>
  <c r="L47" i="7"/>
  <c r="K48" i="7"/>
  <c r="L48" i="7"/>
  <c r="K49" i="7"/>
  <c r="L49" i="7"/>
  <c r="K50" i="7"/>
  <c r="L50" i="7"/>
  <c r="K51" i="7"/>
  <c r="L51" i="7"/>
  <c r="K52" i="7"/>
  <c r="L52" i="7"/>
  <c r="K53" i="7"/>
  <c r="L53" i="7"/>
  <c r="K54" i="7"/>
  <c r="L54" i="7"/>
  <c r="K55" i="7"/>
  <c r="L55" i="7"/>
  <c r="K56" i="7"/>
  <c r="L56" i="7"/>
  <c r="K57" i="7"/>
  <c r="L57" i="7"/>
  <c r="K58" i="7"/>
  <c r="L58" i="7"/>
  <c r="K59" i="7"/>
  <c r="L59" i="7"/>
  <c r="K60" i="7"/>
  <c r="L60" i="7"/>
  <c r="K61" i="7"/>
  <c r="L61" i="7"/>
  <c r="K62" i="7"/>
  <c r="L62" i="7"/>
  <c r="K63" i="7"/>
  <c r="L63" i="7"/>
  <c r="K64" i="7"/>
  <c r="L64" i="7"/>
  <c r="K65" i="7"/>
  <c r="L65" i="7"/>
  <c r="K66" i="7"/>
  <c r="L66" i="7"/>
  <c r="K67" i="7"/>
  <c r="L67" i="7"/>
  <c r="K68" i="7"/>
  <c r="L68" i="7"/>
  <c r="K69" i="7"/>
  <c r="L69" i="7"/>
  <c r="K70" i="7"/>
  <c r="L70" i="7"/>
  <c r="K71" i="7"/>
  <c r="L71" i="7"/>
  <c r="K72" i="7"/>
  <c r="L72" i="7"/>
  <c r="K73" i="7"/>
  <c r="L73" i="7"/>
  <c r="K74" i="7"/>
  <c r="L74" i="7"/>
  <c r="K75" i="7"/>
  <c r="L75" i="7"/>
  <c r="K76" i="7"/>
  <c r="L76" i="7"/>
  <c r="K77" i="7"/>
  <c r="L77" i="7"/>
  <c r="K78" i="7"/>
  <c r="L78" i="7"/>
  <c r="K79" i="7"/>
  <c r="L79" i="7"/>
  <c r="K80" i="7"/>
  <c r="L80" i="7"/>
  <c r="K81" i="7"/>
  <c r="L81" i="7"/>
  <c r="K82" i="7"/>
  <c r="L82" i="7"/>
  <c r="K83" i="7"/>
  <c r="L83" i="7"/>
  <c r="K84" i="7"/>
  <c r="L84" i="7"/>
  <c r="K85" i="7"/>
  <c r="L85" i="7"/>
  <c r="K86" i="7"/>
  <c r="L86" i="7"/>
  <c r="K87" i="7"/>
  <c r="L87" i="7"/>
  <c r="K88" i="7"/>
  <c r="L88" i="7"/>
  <c r="K89" i="7"/>
  <c r="L89" i="7"/>
  <c r="K90" i="7"/>
  <c r="L90" i="7"/>
  <c r="K91" i="7"/>
  <c r="L91" i="7"/>
  <c r="K92" i="7"/>
  <c r="L92" i="7"/>
  <c r="K93" i="7"/>
  <c r="L93" i="7"/>
  <c r="K94" i="7"/>
  <c r="L94" i="7"/>
  <c r="K95" i="7"/>
  <c r="L95" i="7"/>
  <c r="K96" i="7"/>
  <c r="L96" i="7"/>
  <c r="K97" i="7"/>
  <c r="L97" i="7"/>
  <c r="K98" i="7"/>
  <c r="L98" i="7"/>
  <c r="K99" i="7"/>
  <c r="L99" i="7"/>
  <c r="K100" i="7"/>
  <c r="L100" i="7"/>
  <c r="L5" i="7"/>
  <c r="K5" i="7"/>
  <c r="U62" i="1" l="1"/>
  <c r="U61" i="1"/>
  <c r="X22" i="1"/>
  <c r="X27" i="1"/>
  <c r="U53" i="1"/>
  <c r="U45" i="1"/>
  <c r="U60" i="1"/>
  <c r="U52" i="1"/>
  <c r="U43" i="1"/>
  <c r="U46" i="1"/>
  <c r="U59" i="1"/>
  <c r="U51" i="1"/>
  <c r="U44" i="1"/>
  <c r="U58" i="1"/>
  <c r="U50" i="1"/>
  <c r="U47" i="1"/>
  <c r="U57" i="1"/>
  <c r="U49" i="1"/>
  <c r="U54" i="1"/>
  <c r="U56" i="1"/>
  <c r="U48" i="1"/>
  <c r="U55" i="1"/>
  <c r="X28" i="1"/>
  <c r="M10" i="13"/>
  <c r="L10" i="13"/>
  <c r="X63" i="1" l="1"/>
  <c r="X24" i="1" s="1"/>
  <c r="J38" i="1"/>
  <c r="M4" i="13"/>
  <c r="L4" i="13"/>
  <c r="X32" i="1" l="1"/>
  <c r="U41" i="1"/>
  <c r="M5" i="7"/>
  <c r="AF10" i="13" l="1"/>
  <c r="U63" i="1"/>
  <c r="AE10" i="13"/>
  <c r="AG10" i="13"/>
  <c r="AD10" i="13"/>
  <c r="M6" i="7"/>
  <c r="M7" i="7"/>
  <c r="M8" i="7"/>
  <c r="M9" i="7"/>
  <c r="M10" i="7"/>
  <c r="M11" i="7"/>
  <c r="M12" i="7"/>
  <c r="M13" i="7"/>
  <c r="M14" i="7"/>
  <c r="M15" i="7"/>
  <c r="M16" i="7"/>
  <c r="M17" i="7"/>
  <c r="M18" i="7"/>
  <c r="M19" i="7"/>
  <c r="M20" i="7"/>
  <c r="M21" i="7"/>
  <c r="M22" i="7"/>
  <c r="M23" i="7"/>
  <c r="M24" i="7"/>
  <c r="M25" i="7"/>
  <c r="M26" i="7"/>
  <c r="M27" i="7"/>
  <c r="M28" i="7"/>
  <c r="M29" i="7"/>
  <c r="M30" i="7"/>
  <c r="M31" i="7"/>
  <c r="M32" i="7"/>
  <c r="M33" i="7"/>
  <c r="M34" i="7"/>
  <c r="M35" i="7"/>
  <c r="M36" i="7"/>
  <c r="M37" i="7"/>
  <c r="M38" i="7"/>
  <c r="M39" i="7"/>
  <c r="M40" i="7"/>
  <c r="M41" i="7"/>
  <c r="M42" i="7"/>
  <c r="M43" i="7"/>
  <c r="M44" i="7"/>
  <c r="M45" i="7"/>
  <c r="M46" i="7"/>
  <c r="M47" i="7"/>
  <c r="M48" i="7"/>
  <c r="M49" i="7"/>
  <c r="M50" i="7"/>
  <c r="M51" i="7"/>
  <c r="M52" i="7"/>
  <c r="M53" i="7"/>
  <c r="M54" i="7"/>
  <c r="M55" i="7"/>
  <c r="M56" i="7"/>
  <c r="M57" i="7"/>
  <c r="M58" i="7"/>
  <c r="M59" i="7"/>
  <c r="M60" i="7"/>
  <c r="M61" i="7"/>
  <c r="M62" i="7"/>
  <c r="M63" i="7"/>
  <c r="M64" i="7"/>
  <c r="M65" i="7"/>
  <c r="M66" i="7"/>
  <c r="M67" i="7"/>
  <c r="M68" i="7"/>
  <c r="M69" i="7"/>
  <c r="M70" i="7"/>
  <c r="M71" i="7"/>
  <c r="M72" i="7"/>
  <c r="M73" i="7"/>
  <c r="M74" i="7"/>
  <c r="M75" i="7"/>
  <c r="M76" i="7"/>
  <c r="M77" i="7"/>
  <c r="M78" i="7"/>
  <c r="M79" i="7"/>
  <c r="M80" i="7"/>
  <c r="M81" i="7"/>
  <c r="M82" i="7"/>
  <c r="M83" i="7"/>
  <c r="M84" i="7"/>
  <c r="M85" i="7"/>
  <c r="M86" i="7"/>
  <c r="M87" i="7"/>
  <c r="M88" i="7"/>
  <c r="M89" i="7"/>
  <c r="M90" i="7"/>
  <c r="M91" i="7"/>
  <c r="M92" i="7"/>
  <c r="M93" i="7"/>
  <c r="M94" i="7"/>
  <c r="M95" i="7"/>
  <c r="M96" i="7"/>
  <c r="M97" i="7"/>
  <c r="M98" i="7"/>
  <c r="M99" i="7"/>
  <c r="M100" i="7"/>
  <c r="X23" i="1" l="1"/>
  <c r="X33" i="1" s="1"/>
  <c r="X31" i="1"/>
  <c r="X8" i="1"/>
  <c r="X26" i="1"/>
  <c r="AB10" i="13" s="1"/>
  <c r="R4" i="13"/>
  <c r="AC10" i="13"/>
  <c r="AA10" i="13" l="1"/>
  <c r="AJ10" i="13"/>
  <c r="Y41" i="1" l="1"/>
  <c r="T4" i="13" s="1"/>
  <c r="Q44" i="1" l="1"/>
  <c r="Q60" i="1"/>
  <c r="Q59" i="1"/>
  <c r="Q58" i="1"/>
  <c r="Q57" i="1"/>
  <c r="Q56" i="1"/>
  <c r="Q55" i="1"/>
  <c r="Q54" i="1"/>
  <c r="Q53" i="1"/>
  <c r="Q52" i="1"/>
  <c r="Q51" i="1"/>
  <c r="Q50" i="1"/>
  <c r="Q49" i="1"/>
  <c r="Q48" i="1"/>
  <c r="Q47" i="1"/>
  <c r="Q46" i="1"/>
  <c r="Q45" i="1"/>
  <c r="Q43" i="1"/>
  <c r="Q63" i="1" l="1"/>
  <c r="T63" i="1"/>
  <c r="K31" i="13"/>
  <c r="K29" i="13"/>
  <c r="K28" i="13"/>
  <c r="K27" i="13"/>
  <c r="K26" i="13"/>
  <c r="K25" i="13"/>
  <c r="X7" i="1" l="1"/>
  <c r="AH10" i="13"/>
  <c r="X16" i="1" l="1"/>
  <c r="U10" i="13" s="1"/>
  <c r="Y50" i="1" l="1"/>
  <c r="AB4" i="13" s="1"/>
  <c r="Y58" i="1"/>
  <c r="AJ4" i="13" s="1"/>
  <c r="Y46" i="1"/>
  <c r="X4" i="13" s="1"/>
  <c r="Y54" i="1"/>
  <c r="AF4" i="13" s="1"/>
  <c r="Y45" i="1"/>
  <c r="W4" i="13" s="1"/>
  <c r="Y53" i="1"/>
  <c r="AE4" i="13" s="1"/>
  <c r="Y61" i="1"/>
  <c r="AM4" i="13" s="1"/>
  <c r="Y49" i="1"/>
  <c r="AA4" i="13" s="1"/>
  <c r="Y57" i="1"/>
  <c r="AI4" i="13" s="1"/>
  <c r="Y43" i="1"/>
  <c r="U4" i="13" s="1"/>
  <c r="Y47" i="1"/>
  <c r="Y4" i="13" s="1"/>
  <c r="Y51" i="1"/>
  <c r="AC4" i="13" s="1"/>
  <c r="Y55" i="1"/>
  <c r="AG4" i="13" s="1"/>
  <c r="Y59" i="1"/>
  <c r="AK4" i="13" s="1"/>
  <c r="Y44" i="1"/>
  <c r="V4" i="13" s="1"/>
  <c r="Y48" i="1"/>
  <c r="Z4" i="13" s="1"/>
  <c r="Y52" i="1"/>
  <c r="AD4" i="13" s="1"/>
  <c r="Y56" i="1"/>
  <c r="AH4" i="13" s="1"/>
  <c r="Y60" i="1"/>
  <c r="AL4" i="13" s="1"/>
  <c r="S4" i="13" l="1"/>
  <c r="X15" i="1"/>
  <c r="T10" i="13" s="1"/>
  <c r="X14" i="1"/>
  <c r="S10" i="13" l="1"/>
  <c r="X18" i="1"/>
  <c r="Q10" i="13"/>
  <c r="AI10" i="13"/>
  <c r="X20" i="1"/>
  <c r="X10" i="13" s="1"/>
  <c r="R10" i="13"/>
  <c r="N10" i="13"/>
  <c r="O10" i="13"/>
  <c r="Z10" i="13" l="1"/>
  <c r="X19" i="1"/>
  <c r="O4" i="13" s="1"/>
  <c r="P4" i="13"/>
  <c r="Y10" i="13"/>
  <c r="P10" i="13"/>
  <c r="Q4" i="13"/>
  <c r="K21" i="13"/>
  <c r="K22" i="13"/>
  <c r="K23" i="13"/>
  <c r="W10" i="13" l="1"/>
  <c r="N4" i="13"/>
  <c r="V10" i="1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Tonsern Maximilian Herbert</author>
  </authors>
  <commentList>
    <comment ref="N3" authorId="0" shapeId="0" xr:uid="{00000000-0006-0000-0700-000001000000}">
      <text>
        <r>
          <rPr>
            <b/>
            <sz val="9"/>
            <color indexed="81"/>
            <rFont val="Segoe UI"/>
            <family val="2"/>
          </rPr>
          <t>Anzahl der Kinder mit einer anderen Erstsprache als Deutsch in der Jahrgangsstufe 4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O3" authorId="0" shapeId="0" xr:uid="{00000000-0006-0000-0700-000002000000}">
      <text>
        <r>
          <rPr>
            <b/>
            <sz val="9"/>
            <color indexed="81"/>
            <rFont val="Segoe UI"/>
            <family val="2"/>
          </rPr>
          <t>Anzahl der Kinder mit einer anderen Erstsprache als Deutsch in der Jahrgangsstufe 5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P3" authorId="0" shapeId="0" xr:uid="{00000000-0006-0000-0700-000003000000}">
      <text>
        <r>
          <rPr>
            <b/>
            <sz val="9"/>
            <color indexed="81"/>
            <rFont val="Segoe UI"/>
            <family val="2"/>
          </rPr>
          <t>Anzahl Kinder mit Förderbedarf in der Bildungssprache Deutsch auf Grundlage der BESK-Testungen in der Jahrgangsstufe 4 zu Beginn des Kindergartenjahres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Q3" authorId="0" shapeId="0" xr:uid="{00000000-0006-0000-0700-000004000000}">
      <text>
        <r>
          <rPr>
            <b/>
            <sz val="9"/>
            <color indexed="81"/>
            <rFont val="Segoe UI"/>
            <family val="2"/>
          </rPr>
          <t>Anzahl Kinder mit Förderbedarf in der Bildungssprache Deutsch auf Grundlage der BESK-Testungen in der Jahrgangsstufe 5 zu Beginn des Kindergartenjahres</t>
        </r>
      </text>
    </comment>
    <comment ref="R3" authorId="0" shapeId="0" xr:uid="{00000000-0006-0000-0700-000005000000}">
      <text>
        <r>
          <rPr>
            <b/>
            <sz val="9"/>
            <color indexed="81"/>
            <rFont val="Segoe UI"/>
            <family val="2"/>
          </rPr>
          <t>Anzahl Kinder mit weiterem Förderbedarf in der Bildungssprache Deutsch auf Grundlage der BESK-Testungen in der Jahrgangsstufe 4 für das vorangegangene Kindergartenjahr</t>
        </r>
      </text>
    </comment>
    <comment ref="S3" authorId="0" shapeId="0" xr:uid="{00000000-0006-0000-0700-000006000000}">
      <text>
        <r>
          <rPr>
            <b/>
            <sz val="9"/>
            <color indexed="81"/>
            <rFont val="Segoe UI"/>
            <family val="2"/>
          </rPr>
          <t>Anzahl Kinder mit weiterem Förderbedarf in der Bildungssprache Deutsch auf Grundlage der BESK-Testungen in der Jahrgangsstufe 5 zu Ende des Kindergartenjahres</t>
        </r>
      </text>
    </comment>
    <comment ref="A21" authorId="0" shapeId="0" xr:uid="{00000000-0006-0000-0700-000007000000}">
      <text>
        <r>
          <rPr>
            <b/>
            <sz val="9"/>
            <color indexed="81"/>
            <rFont val="Segoe UI"/>
            <family val="2"/>
          </rPr>
          <t>Tonsern Maximilian Herbert:</t>
        </r>
        <r>
          <rPr>
            <sz val="9"/>
            <color indexed="81"/>
            <rFont val="Segoe UI"/>
            <family val="2"/>
          </rPr>
          <t xml:space="preserve">
Kinder, die zwar erfasst, aber nicht beobachtet werden ("--- "-Kinder); Dies sind Kinder einer AEG-Gruppe (zu jung bzw. zu alt), Kinder im häuslichen Unterricht (zu alt) sowie Kinder im Herbst, die für die BESK-Beobachtung zu jung sind. </t>
        </r>
      </text>
    </comment>
  </commentList>
</comments>
</file>

<file path=xl/sharedStrings.xml><?xml version="1.0" encoding="utf-8"?>
<sst xmlns="http://schemas.openxmlformats.org/spreadsheetml/2006/main" count="4939" uniqueCount="2387">
  <si>
    <t>Angaben zum Kind</t>
  </si>
  <si>
    <t>Erstsprache</t>
  </si>
  <si>
    <t>Ja/Nein</t>
  </si>
  <si>
    <t>Bedarf</t>
  </si>
  <si>
    <t>Deutsch</t>
  </si>
  <si>
    <t>Türkisch</t>
  </si>
  <si>
    <t>Rumänisch</t>
  </si>
  <si>
    <t>Englisch</t>
  </si>
  <si>
    <t>Einrichtungsnummer:</t>
  </si>
  <si>
    <t>Telefonnummer:</t>
  </si>
  <si>
    <t>BKS</t>
  </si>
  <si>
    <t>Albanisch</t>
  </si>
  <si>
    <t>Arabisch</t>
  </si>
  <si>
    <t>Polnisch</t>
  </si>
  <si>
    <t>Ungarisch</t>
  </si>
  <si>
    <t>Tschetschenisch</t>
  </si>
  <si>
    <t>Russisch</t>
  </si>
  <si>
    <t>Persisch</t>
  </si>
  <si>
    <t>Chinesisch</t>
  </si>
  <si>
    <t>Slowakisch</t>
  </si>
  <si>
    <t>Spanisch</t>
  </si>
  <si>
    <t>Kurdisch</t>
  </si>
  <si>
    <t>Tschechisch</t>
  </si>
  <si>
    <t>Bulgarisch</t>
  </si>
  <si>
    <t>Slowenisch</t>
  </si>
  <si>
    <t>sonstige Sprachen</t>
  </si>
  <si>
    <t>Identifikations-nummer</t>
  </si>
  <si>
    <t>SUMME</t>
  </si>
  <si>
    <t>Kinder nach Erstsprache</t>
  </si>
  <si>
    <t>gesamt</t>
  </si>
  <si>
    <t>beobachtet</t>
  </si>
  <si>
    <t>auto-
matisch</t>
  </si>
  <si>
    <t>Summe</t>
  </si>
  <si>
    <t>Kindergartenjahr</t>
  </si>
  <si>
    <t>Identifikationsnummer</t>
  </si>
  <si>
    <t>Drittletztes Jahr</t>
  </si>
  <si>
    <t>Vorletztes Jahr</t>
  </si>
  <si>
    <t>Letztes Jahr</t>
  </si>
  <si>
    <r>
      <t xml:space="preserve">Auswertung Kinddaten
</t>
    </r>
    <r>
      <rPr>
        <b/>
        <sz val="16"/>
        <color rgb="FFE88C30"/>
        <rFont val="Calibri Light"/>
        <family val="2"/>
      </rPr>
      <t>Befüllt sich selbstständig!</t>
    </r>
  </si>
  <si>
    <t>Kombination</t>
  </si>
  <si>
    <t>Von</t>
  </si>
  <si>
    <t>Bis</t>
  </si>
  <si>
    <t>Zeitraum</t>
  </si>
  <si>
    <t>DaE3/DaZ3</t>
  </si>
  <si>
    <t>DaE4/DaZ4</t>
  </si>
  <si>
    <t>DaE5/DaZ5</t>
  </si>
  <si>
    <t>Einordnung</t>
  </si>
  <si>
    <t>Nein</t>
  </si>
  <si>
    <t>Überprüfung</t>
  </si>
  <si>
    <t>BESK-DaE</t>
  </si>
  <si>
    <t>BESK-DaZ</t>
  </si>
  <si>
    <t>Sonstige Angaben</t>
  </si>
  <si>
    <t xml:space="preserve">Sonstige Angaben </t>
  </si>
  <si>
    <t>Auswahlkriterien</t>
  </si>
  <si>
    <t>Sprachen</t>
  </si>
  <si>
    <t>Bosnisch</t>
  </si>
  <si>
    <t>Kroatisch</t>
  </si>
  <si>
    <t>Serbisch</t>
  </si>
  <si>
    <t>Anzahl der Kinder mit Sprachförderbedarf, für die im CALL "Frühe Sprachförderung" angesucht werden kann (Priorität 1)</t>
  </si>
  <si>
    <t>Abgemeldete Kinder:</t>
  </si>
  <si>
    <t>Kinder mit stBHG-Bescheid:</t>
  </si>
  <si>
    <t>Eingaben sind aufgrund Eintragungsfehlers zu löschen:</t>
  </si>
  <si>
    <t>Kinder waren aufgrund COVID-19 länger abwesend:</t>
  </si>
  <si>
    <t>Kurzinfo für SprachberaterInnen - Übersicht</t>
  </si>
  <si>
    <t>Kinderanzahl insgesamt:</t>
  </si>
  <si>
    <t>Davon beobachtete Kinder:</t>
  </si>
  <si>
    <t>Davon..</t>
  </si>
  <si>
    <t>Davon Kinder mit spez. Sprachförderbedarf:</t>
  </si>
  <si>
    <t>E-Mail-Adresse:</t>
  </si>
  <si>
    <t>Kinder, die im Herbst 2021 in die Schule gehen:</t>
  </si>
  <si>
    <t>drittletzten Kindergartenjahr</t>
  </si>
  <si>
    <t>vorletzten Kindergartenjahr</t>
  </si>
  <si>
    <t>letzten Kindergartenjahr</t>
  </si>
  <si>
    <t>Anzahl der Kinder im</t>
  </si>
  <si>
    <t>Anzahl der Kinder mit DaE im</t>
  </si>
  <si>
    <t>Anzahl der Kinder mit DaZ im</t>
  </si>
  <si>
    <t>Anzahl der Kinder mit spezifischem Sprachförderbedarf im</t>
  </si>
  <si>
    <t>Anzahl der Kinder mit weiterem Förderbedarf im</t>
  </si>
  <si>
    <t>Kinder mit häuslichem Unterricht:</t>
  </si>
  <si>
    <t>Gruppenanzahl:</t>
  </si>
  <si>
    <t>---</t>
  </si>
  <si>
    <t>Kindergarten-jahr</t>
  </si>
  <si>
    <t>Ist-Stand</t>
  </si>
  <si>
    <t>ESprD</t>
  </si>
  <si>
    <t>ESprTuerk</t>
  </si>
  <si>
    <t>ESprBKS</t>
  </si>
  <si>
    <t>ESprAlb</t>
  </si>
  <si>
    <t>ESprRum</t>
  </si>
  <si>
    <t>ESprArab</t>
  </si>
  <si>
    <t>ESprPol</t>
  </si>
  <si>
    <t>ESprUng</t>
  </si>
  <si>
    <t>ESprEng</t>
  </si>
  <si>
    <t>ESprTsch</t>
  </si>
  <si>
    <t>ESprRus</t>
  </si>
  <si>
    <t>ESprPers</t>
  </si>
  <si>
    <t>ESprChin</t>
  </si>
  <si>
    <t>ESprSlowak</t>
  </si>
  <si>
    <t>ESprSpa</t>
  </si>
  <si>
    <t>ESprKurd</t>
  </si>
  <si>
    <t>ESprCze</t>
  </si>
  <si>
    <t>ESprBulg</t>
  </si>
  <si>
    <t>ESprSlowen</t>
  </si>
  <si>
    <t>SonstESpr</t>
  </si>
  <si>
    <t>Anz2SprJST4</t>
  </si>
  <si>
    <t>Anz2SprJST5</t>
  </si>
  <si>
    <t>AnzDFJST4_B</t>
  </si>
  <si>
    <t>AnzDFJST5_B</t>
  </si>
  <si>
    <t>AnzDFJST4_E</t>
  </si>
  <si>
    <t>AnzDFJST5_E</t>
  </si>
  <si>
    <t>Nicht beobachtete Kinder</t>
  </si>
  <si>
    <r>
      <rPr>
        <sz val="22"/>
        <color theme="1"/>
        <rFont val="Calibri Light"/>
        <family val="2"/>
      </rPr>
      <t>BESK KOMPAKT und BESK-DaZ KOMPAKT</t>
    </r>
    <r>
      <rPr>
        <sz val="20"/>
        <color theme="1"/>
        <rFont val="Calibri Light"/>
        <family val="2"/>
      </rPr>
      <t xml:space="preserve">
</t>
    </r>
    <r>
      <rPr>
        <sz val="14"/>
        <color theme="1"/>
        <rFont val="Calibri Light"/>
        <family val="2"/>
      </rPr>
      <t>Beobachtungsbogen zur Erfassung der Sprachkompetenz</t>
    </r>
  </si>
  <si>
    <t>Bildungsregion (1-4):</t>
  </si>
  <si>
    <t>Erstsprachen</t>
  </si>
  <si>
    <t>Druckdaten</t>
  </si>
  <si>
    <t>DaE</t>
  </si>
  <si>
    <t>DaZ</t>
  </si>
  <si>
    <r>
      <rPr>
        <sz val="16"/>
        <color theme="1"/>
        <rFont val="Calibri Light"/>
        <family val="2"/>
      </rPr>
      <t>Angaben zu den Kindern</t>
    </r>
    <r>
      <rPr>
        <sz val="11"/>
        <color theme="1"/>
        <rFont val="Calibri Light"/>
        <family val="2"/>
      </rPr>
      <t xml:space="preserve">
</t>
    </r>
    <r>
      <rPr>
        <sz val="10"/>
        <color theme="1"/>
        <rFont val="Calibri Light"/>
        <family val="2"/>
      </rPr>
      <t xml:space="preserve">
</t>
    </r>
    <r>
      <rPr>
        <b/>
        <sz val="12"/>
        <rFont val="Calibri Light"/>
        <family val="2"/>
      </rPr>
      <t>Hinweis: Die Auswahl "Nicht beobachtbar" darf ausschließlich nur nach Rücksprache mit der Fachberatung "Frühe Sprachförderung" gewählt werden!</t>
    </r>
  </si>
  <si>
    <t>Gruppen</t>
  </si>
  <si>
    <t>Gesamt
anzahl
K</t>
  </si>
  <si>
    <t>GA 
K beob</t>
  </si>
  <si>
    <t>GA dritt</t>
  </si>
  <si>
    <t>GA vor</t>
  </si>
  <si>
    <t>GA letzt</t>
  </si>
  <si>
    <t>GA dritt,
vor+letzt</t>
  </si>
  <si>
    <t>GA dritt 
DAE</t>
  </si>
  <si>
    <t>GA vor 
DAE</t>
  </si>
  <si>
    <t>GA letzt 
DAE</t>
  </si>
  <si>
    <t>GA dritt 
DAZ</t>
  </si>
  <si>
    <t>GA vor 
DAZ</t>
  </si>
  <si>
    <t>GA letzt 
DAZ</t>
  </si>
  <si>
    <t>GA dritt
SFB</t>
  </si>
  <si>
    <t>GA vor
SFB</t>
  </si>
  <si>
    <t>GA letzt
SFB</t>
  </si>
  <si>
    <t>GA dritt
weiterer
SFB</t>
  </si>
  <si>
    <t>GA vor
weiterer
SFB</t>
  </si>
  <si>
    <t>GA letzt
weiterer
SFB</t>
  </si>
  <si>
    <t>GA dritt
SFB DAE</t>
  </si>
  <si>
    <t>GA vor
SFB DAE</t>
  </si>
  <si>
    <t>GA letzt
SFB DAE</t>
  </si>
  <si>
    <t>GA dritt
SFB DAZ</t>
  </si>
  <si>
    <t>GA vor
SFB DAZ</t>
  </si>
  <si>
    <t>GA letzt
SFB DAZ</t>
  </si>
  <si>
    <t>Ergebnisse BESK-DaE</t>
  </si>
  <si>
    <t>Syntax/
Satzbau - Produktion</t>
  </si>
  <si>
    <t>Wortschatz - Rezeption
Wortschatz - Produktion</t>
  </si>
  <si>
    <t>Bereich S</t>
  </si>
  <si>
    <t>Bereich WR</t>
  </si>
  <si>
    <t>Bereich WPE</t>
  </si>
  <si>
    <t>1.</t>
  </si>
  <si>
    <t>2.</t>
  </si>
  <si>
    <t>5.</t>
  </si>
  <si>
    <t>6.</t>
  </si>
  <si>
    <t>7.a.</t>
  </si>
  <si>
    <t>8.a.</t>
  </si>
  <si>
    <r>
      <t>Erzählen</t>
    </r>
    <r>
      <rPr>
        <b/>
        <sz val="9"/>
        <color theme="1"/>
        <rFont val="Calibri Light"/>
        <family val="2"/>
      </rPr>
      <t xml:space="preserve">
</t>
    </r>
  </si>
  <si>
    <t>Bereich E</t>
  </si>
  <si>
    <t>3.</t>
  </si>
  <si>
    <t>7.b.</t>
  </si>
  <si>
    <t>8.b.</t>
  </si>
  <si>
    <t>9.</t>
  </si>
  <si>
    <t>10.</t>
  </si>
  <si>
    <t>automatisch</t>
  </si>
  <si>
    <t>Neue 
Kinder</t>
  </si>
  <si>
    <t>Wurde das
Kind zum 
ersten Mal 
beobachtet?</t>
  </si>
  <si>
    <t>Ergebnisse BESK-DaZ</t>
  </si>
  <si>
    <t>5.a.</t>
  </si>
  <si>
    <t>6.a.</t>
  </si>
  <si>
    <t>4.</t>
  </si>
  <si>
    <t>5.b.</t>
  </si>
  <si>
    <t>6.b.</t>
  </si>
  <si>
    <t xml:space="preserve">Erzählen
</t>
  </si>
  <si>
    <t>Rohdatenliste</t>
  </si>
  <si>
    <t>Rechenhilfe zur Einteilung in Altersstufen</t>
  </si>
  <si>
    <t>KSKZ</t>
  </si>
  <si>
    <t>GKZ</t>
  </si>
  <si>
    <t>ADR</t>
  </si>
  <si>
    <t>PLZ</t>
  </si>
  <si>
    <t>ORT</t>
  </si>
  <si>
    <t>NAME</t>
  </si>
  <si>
    <t>Dr.-Robert-Graf-Straße 40b</t>
  </si>
  <si>
    <t>8010</t>
  </si>
  <si>
    <t>Graz</t>
  </si>
  <si>
    <t>Kindergarten  Röm.-kath. Pfarre Graz Waltendorf St. Paul</t>
  </si>
  <si>
    <t>Anton-Lippe-Platz 2</t>
  </si>
  <si>
    <t>8041</t>
  </si>
  <si>
    <t>Kindergarten  Röm.-kath. Pfarre Graz-Süd Seelsorgezentrum</t>
  </si>
  <si>
    <t>Körblergasse 4</t>
  </si>
  <si>
    <t>Kindergarten  Landesbediensteten-Unterstützungs-Verein</t>
  </si>
  <si>
    <t>Kinderkrippe  Landesbediensteten-Unterstützungs-Verein</t>
  </si>
  <si>
    <t>8052</t>
  </si>
  <si>
    <t>St.-Peter-Hauptstraße 35</t>
  </si>
  <si>
    <t>8042</t>
  </si>
  <si>
    <t>Gabelsbergerstraße 22</t>
  </si>
  <si>
    <t>8020</t>
  </si>
  <si>
    <t>Kindergarten  Österr.Kinderfreunde, Ortsgruppe Afritschgarten</t>
  </si>
  <si>
    <t>Stiftingtalstraße 79</t>
  </si>
  <si>
    <t>Kindergarten  Verein der Freien Waldorfschule Graz</t>
  </si>
  <si>
    <t>Scheidtenbergergasse 6</t>
  </si>
  <si>
    <t>Kindergarten  Stadtgemeinde Graz, Abteilung für Bildung und Integration</t>
  </si>
  <si>
    <t>Mariengasse 13</t>
  </si>
  <si>
    <t>Kindergarten  Caritas der Diözese Graz-Seckau</t>
  </si>
  <si>
    <t>St.-Peter-Hauptstraße 182</t>
  </si>
  <si>
    <t>Moserhofgasse 3a</t>
  </si>
  <si>
    <t>Kindergarten  Evangelische Pfarre Graz Heilandskirche</t>
  </si>
  <si>
    <t>Erlengasse 25</t>
  </si>
  <si>
    <t>Kinderkrippe  Stadtgemeinde Graz, Abteilung für Bildung und Integration</t>
  </si>
  <si>
    <t>Wiener Straße 148</t>
  </si>
  <si>
    <t>Heilpaedagogischer Kindergarten  "Mosaik" GmbH</t>
  </si>
  <si>
    <t>Körösistraße 59</t>
  </si>
  <si>
    <t>Leonhardplatz 14a</t>
  </si>
  <si>
    <t>Kindergarten  Röm.-kath. Pfarre Graz St.Leonhard</t>
  </si>
  <si>
    <t>Grabenstraße 117</t>
  </si>
  <si>
    <t>Heilpaedagogischer Kindergarten  Heilpädagogischer Kindergarten Steingruber KG zur Erprobung neuer Konzepte</t>
  </si>
  <si>
    <t>St.-Peter-Hauptstraße 85</t>
  </si>
  <si>
    <t>Andersengasse 49</t>
  </si>
  <si>
    <t>Algersdorfer Straße 15</t>
  </si>
  <si>
    <t>Stiftingtalstraße 335b</t>
  </si>
  <si>
    <t>Kindergarten  Verein "Kindergruppe Stiftingtal"</t>
  </si>
  <si>
    <t>Posenergasse 6</t>
  </si>
  <si>
    <t>8045</t>
  </si>
  <si>
    <t>Sechsundzwanziger-Schützen-Gasse 25</t>
  </si>
  <si>
    <t>Fröhlichgasse 8</t>
  </si>
  <si>
    <t>Kindergarten  Verein Privatkindergarten und Kinderkrippe Kunterbunt</t>
  </si>
  <si>
    <t>Hubertusstraße 28</t>
  </si>
  <si>
    <t>Kindergarten  Röm.-kath. Pfarre Graz St.Peter</t>
  </si>
  <si>
    <t>Brucknerstraße 55</t>
  </si>
  <si>
    <t>Panoramagasse 21</t>
  </si>
  <si>
    <t>Heilpaedagogischer Kindergarten  Stadtgemeinde Graz, Abteilung für Bildung und Integration</t>
  </si>
  <si>
    <t>Mariatroster Straße 194b</t>
  </si>
  <si>
    <t>8044</t>
  </si>
  <si>
    <t>Kindergarten  Verein "WIKI - Wir Kinder, Bildung und Betreuung"</t>
  </si>
  <si>
    <t>Kärntner Straße 415a</t>
  </si>
  <si>
    <t>8054</t>
  </si>
  <si>
    <t>Kindergarten  RdK Steiermark GmbH</t>
  </si>
  <si>
    <t>Hafnerriegel 37a</t>
  </si>
  <si>
    <t>Kindergarten  GIP - Gemeinnützige Projekt GmbH</t>
  </si>
  <si>
    <t>Erlengasse 27</t>
  </si>
  <si>
    <t>Anton-Kleinoscheg-Straße 23</t>
  </si>
  <si>
    <t>8051</t>
  </si>
  <si>
    <t>Nippelgasse 14</t>
  </si>
  <si>
    <t>8055</t>
  </si>
  <si>
    <t>Rosenhain 6</t>
  </si>
  <si>
    <t>Gaswerkstraße 13</t>
  </si>
  <si>
    <t>Augasse 81b</t>
  </si>
  <si>
    <t>Harter Straße 175</t>
  </si>
  <si>
    <t>Schützgasse 20</t>
  </si>
  <si>
    <t>Kindergarten  Interkultureller Bildungsgarten - Bildung für Kinder im Vorschulalter</t>
  </si>
  <si>
    <t>Schwimmschulkai 92</t>
  </si>
  <si>
    <t>Kindergarten  Verein "Creative Kinderwelt"</t>
  </si>
  <si>
    <t>Florianibergstraße 13</t>
  </si>
  <si>
    <t>Kindergarten  Röm.-kath. Pfarre Graz Straßgang</t>
  </si>
  <si>
    <t>Glacisstraße 11</t>
  </si>
  <si>
    <t>Raiffeisenstraße 155</t>
  </si>
  <si>
    <t>Kindergarten  Verein "Krawuzi-Kapuzi"</t>
  </si>
  <si>
    <t>Kinkgasse 2</t>
  </si>
  <si>
    <t>Gutenbergstraße 19</t>
  </si>
  <si>
    <t>8053</t>
  </si>
  <si>
    <t>Kinderhaus  Volkshilfe Steiermark gemeinnützige Betriebs-GmbH</t>
  </si>
  <si>
    <t>Weinzöttlstraße 3b</t>
  </si>
  <si>
    <t>Kinderkrippe  Verein "Zwergennest"</t>
  </si>
  <si>
    <t>Weinzöttlstraße 3</t>
  </si>
  <si>
    <t>Karl-Schönherr-Gasse 6</t>
  </si>
  <si>
    <t>Kindergarten  Verein "Kindergruppe Momo"</t>
  </si>
  <si>
    <t>Idlhofgasse 74</t>
  </si>
  <si>
    <t>Hauseggerstraße 70</t>
  </si>
  <si>
    <t>Kindergarten  Röm.-kath. Pfarre Graz Schutzengel</t>
  </si>
  <si>
    <t>Lustbühelstraße 28</t>
  </si>
  <si>
    <t>Keplerstraße 88</t>
  </si>
  <si>
    <t>Kindergarten  Verein "Glockenspiel"</t>
  </si>
  <si>
    <t>Wagner-Jauregg-Platz 10</t>
  </si>
  <si>
    <t>Niesenbergergasse 37</t>
  </si>
  <si>
    <t>Münzgrabenstraße 16</t>
  </si>
  <si>
    <t>Triester Straße 172</t>
  </si>
  <si>
    <t>Kindergarten  Verein "Kindergruppe Hatschipuh"</t>
  </si>
  <si>
    <t>Kinderkrippe  Verein "WIKI - Wir Kinder, Bildung und Betreuung"</t>
  </si>
  <si>
    <t>Kloiberweg 1</t>
  </si>
  <si>
    <t>Kapellenstraße 100</t>
  </si>
  <si>
    <t>Mittelstraße 23</t>
  </si>
  <si>
    <t>Grasbergerstraße 11</t>
  </si>
  <si>
    <t>Grabenstraße 20</t>
  </si>
  <si>
    <t>Kindergarten  Verein "Indiv.Kinderbetreuung"</t>
  </si>
  <si>
    <t>Plüddemanngasse 28</t>
  </si>
  <si>
    <t>Dr.-Ignaz-Scarpatetti-Straße 6</t>
  </si>
  <si>
    <t>Schloßplatz 3</t>
  </si>
  <si>
    <t>Gadollaweg 50</t>
  </si>
  <si>
    <t>Kindergarten  Volkshilfe Steiermark gemeinnützige Betriebs-GmbH</t>
  </si>
  <si>
    <t>Gaisbacherweg 57</t>
  </si>
  <si>
    <t>Kinderkrippe  Volkshilfe Steiermark gemeinnützige Betriebs-GmbH</t>
  </si>
  <si>
    <t>Resselgasse 19</t>
  </si>
  <si>
    <t>Kindergarten  Verein "Piccolino"</t>
  </si>
  <si>
    <t>Ragnitzstraße 64</t>
  </si>
  <si>
    <t>8047</t>
  </si>
  <si>
    <t>Karl-Etzel-Weg 9</t>
  </si>
  <si>
    <t>Kinderkrippe  Verein "Rettet das Kind"  Steiermark</t>
  </si>
  <si>
    <t>Kinderkrippe  Verein Privatkindergarten und Kinderkrippe Kunterbunt</t>
  </si>
  <si>
    <t>Dornschneidergasse 45</t>
  </si>
  <si>
    <t>Mandellstraße 31</t>
  </si>
  <si>
    <t>Kindergarten  Verein "Rettet das Kind"  Steiermark</t>
  </si>
  <si>
    <t>Kindergarten  Heilpädagogischer Kindergarten Steingruber KG zur Erprobung neuer Konzepte</t>
  </si>
  <si>
    <t>Schillerstraße 31a</t>
  </si>
  <si>
    <t>Kindergarten  Verein "Projektkindergarten"</t>
  </si>
  <si>
    <t>Mariatroster Straße 128a</t>
  </si>
  <si>
    <t>8043</t>
  </si>
  <si>
    <t>Riesstraße 351</t>
  </si>
  <si>
    <t>Petersgasse 94</t>
  </si>
  <si>
    <t>Heinrichstraße 11</t>
  </si>
  <si>
    <t>Petrifelderstraße 39</t>
  </si>
  <si>
    <t>Kaiser-Franz-Josef-Kai 60</t>
  </si>
  <si>
    <t>Kindergarten  Verein "Karl-Schubert-Schule"</t>
  </si>
  <si>
    <t>Flurgasse 1</t>
  </si>
  <si>
    <t>Tannhofweg 55</t>
  </si>
  <si>
    <t>Costellagasse 5</t>
  </si>
  <si>
    <t>Billrothgasse 12</t>
  </si>
  <si>
    <t>Kinderkrippe  Steiermärkische Krankenanstalten GmbH</t>
  </si>
  <si>
    <t>Schererstraße 7b</t>
  </si>
  <si>
    <t>Petersgasse 1</t>
  </si>
  <si>
    <t>Kindergarten  Verein "Vereinigung von Ordensschulen Österreichs"</t>
  </si>
  <si>
    <t>Schöckelbachweg 35</t>
  </si>
  <si>
    <t>Kindergarten  Verein "Regenbogenschule"</t>
  </si>
  <si>
    <t>Liesganiggasse 3</t>
  </si>
  <si>
    <t>Kinderkrippe  Verein "Mit Kindern Wachsen"</t>
  </si>
  <si>
    <t>Kinderkrippe  Verein der Freien Waldorfschule Graz</t>
  </si>
  <si>
    <t>Dreihackengasse 1</t>
  </si>
  <si>
    <t>Kinderkrippe  Grazer Wechselseitige Versicherung AG</t>
  </si>
  <si>
    <t>Triester Straße 50a</t>
  </si>
  <si>
    <t>Inge-Morath-Straße 50</t>
  </si>
  <si>
    <t>Kindergarten  Kocher GmbH</t>
  </si>
  <si>
    <t>Kinderkrippe  Österr.Kinderfreunde, Ortsgruppe Afritschgarten</t>
  </si>
  <si>
    <t>Ghegagasse 14</t>
  </si>
  <si>
    <t>Ragnitzstraße 166</t>
  </si>
  <si>
    <t>Kindergarten  Röm.-kath. Pfarre Graz Ragnitz</t>
  </si>
  <si>
    <t>Ursprungweg 31</t>
  </si>
  <si>
    <t>Kindergarten  Andritz AG</t>
  </si>
  <si>
    <t>Friedrichgasse 28</t>
  </si>
  <si>
    <t>Kernstockgasse 9</t>
  </si>
  <si>
    <t>Kindergarten  Röm.-kath. Pfarre Graz St. Andrä</t>
  </si>
  <si>
    <t>Kärntner Straße 324</t>
  </si>
  <si>
    <t>Kindergarten  Anton Paar GmbH</t>
  </si>
  <si>
    <t>Pappenheimgasse 8</t>
  </si>
  <si>
    <t>Ekkehard-Hauer-Straße 28</t>
  </si>
  <si>
    <t>Kindergarten  Röm.-kath. Pfarre Graz Christkönig</t>
  </si>
  <si>
    <t>Glacisstraße 9</t>
  </si>
  <si>
    <t>Kinderkrippe  Anton Paar GmbH</t>
  </si>
  <si>
    <t>Rosenberggürtel 12</t>
  </si>
  <si>
    <t>Albert-Schweitzer-Gasse 38a</t>
  </si>
  <si>
    <t>Kindergarten  Geriatrische Gesundheitszentren der Stadt Graz</t>
  </si>
  <si>
    <t>Liebenauer Hauptstraße 285a</t>
  </si>
  <si>
    <t>Kindergarten  Röm.-kath. Pfarre Graz Thondorf</t>
  </si>
  <si>
    <t>Südbahnstraße 100</t>
  </si>
  <si>
    <t>Kindergarten  Röm.-kath. Pfarre Graz Don Bosco</t>
  </si>
  <si>
    <t>Plabutscherstraße 19</t>
  </si>
  <si>
    <t>Kindergarten  A.S.S. Immobilien- und Besitz GmbH</t>
  </si>
  <si>
    <t>Hilmgasse 4</t>
  </si>
  <si>
    <t>Stattegger Straße 60</t>
  </si>
  <si>
    <t>Kinderkrippe  Projekt GS 60 GmbH &amp; Co KG</t>
  </si>
  <si>
    <t>Kinderkrippe  Förderzentrum des Landes für Hör- und Sprachbildung -  Abteilung 11</t>
  </si>
  <si>
    <t>Kinderkrippe  Geriatrische Gesundheitszentren der Stadt Graz</t>
  </si>
  <si>
    <t>Kinderkrippe  A.S.S. Immobilien- und Besitz GmbH</t>
  </si>
  <si>
    <t>Klosterwiesgasse 101a</t>
  </si>
  <si>
    <t>Elisabethinergasse 31</t>
  </si>
  <si>
    <t>Marburger Straße 41</t>
  </si>
  <si>
    <t>Kinderkrippe  ISP Liegenschaftsverwaltungs GmbH</t>
  </si>
  <si>
    <t>Göstinger Straße 213</t>
  </si>
  <si>
    <t>Kinderkrippe  GIP - Gemeinnützige Projekt GmbH</t>
  </si>
  <si>
    <t>Lengheimerweg 2</t>
  </si>
  <si>
    <t>Kinderkrippe  Verein "Kindernest"</t>
  </si>
  <si>
    <t>Nußbaumerstraße 36</t>
  </si>
  <si>
    <t>Sackstraße 28</t>
  </si>
  <si>
    <t>Kinderkrippe  GSL Gemeinnützige Bauvereinigung GmbH</t>
  </si>
  <si>
    <t>Stockergasse 8</t>
  </si>
  <si>
    <t>Kinderkrippe  Projekt Stockergasse 8 Pro Wert GmbH &amp; Co KG</t>
  </si>
  <si>
    <t>Messendorfer Straße 19</t>
  </si>
  <si>
    <t>Kinderkrippe  Kinderbetreuungsverein "Schneckenhaus"</t>
  </si>
  <si>
    <t>Widowitzgasse 11</t>
  </si>
  <si>
    <t>Georgigasse 89</t>
  </si>
  <si>
    <t>Kindergarten  Röm.-kath. Pfarre Graz St. Vinzenz</t>
  </si>
  <si>
    <t>Kindergarten  Konvent der Barmherzigen Brüder Graz-Eggenberg</t>
  </si>
  <si>
    <t>Mannagettaweg 1</t>
  </si>
  <si>
    <t>Neuholdaugasse 18</t>
  </si>
  <si>
    <t>Kindergarten  Freizeit Graz GmbH</t>
  </si>
  <si>
    <t>Untere Teichstraße 28</t>
  </si>
  <si>
    <t>Rankengasse 42</t>
  </si>
  <si>
    <t>Kindergarten  Röm.-kath. Pfarre Graz Karlau</t>
  </si>
  <si>
    <t>Fröhlichgasse 90</t>
  </si>
  <si>
    <t>Ziehrerstraße 80</t>
  </si>
  <si>
    <t>Schönbrunngasse 30a</t>
  </si>
  <si>
    <t>Prochaskagasse 23</t>
  </si>
  <si>
    <t>Kinderkrippe  Röm.-kath. Pfarre Graz St. Vinzenz</t>
  </si>
  <si>
    <t>Kinderkrippe  Konvent der Barmherzigen Brüder Graz-Eggenberg</t>
  </si>
  <si>
    <t>Wiesenauergasse 3</t>
  </si>
  <si>
    <t>Kinderkrippe  Ing. Karl Wolf</t>
  </si>
  <si>
    <t>Kinderkrippe  Freizeit Graz GmbH</t>
  </si>
  <si>
    <t>Konrad-Hopferwieser-Gasse 6</t>
  </si>
  <si>
    <t>Kindergarten  Röm.-kath. Pfarre Graz Liebenau St.Paul</t>
  </si>
  <si>
    <t>Triester Straße 40</t>
  </si>
  <si>
    <t>Tannhofweg 5</t>
  </si>
  <si>
    <t>Kindergarten  Röm.-kath. Bistum Graz-Seckau</t>
  </si>
  <si>
    <t>Kernstockgasse 21</t>
  </si>
  <si>
    <t>Kindergarten  Miklautz Viktoria</t>
  </si>
  <si>
    <t>Petersgasse 136</t>
  </si>
  <si>
    <t>Raiffeisenstraße 190</t>
  </si>
  <si>
    <t>Kinderkrippe  BE WOHN Projekt GmbH</t>
  </si>
  <si>
    <t>Kinderkrippe  Miklautz Viktoria</t>
  </si>
  <si>
    <t>Obere Weid 41</t>
  </si>
  <si>
    <t>Kindergarten  P. Kovac &amp; Co GmbH</t>
  </si>
  <si>
    <t>Überfuhrgasse 6</t>
  </si>
  <si>
    <t>Sigmundstadl 39</t>
  </si>
  <si>
    <t>Kärntner Straße 467</t>
  </si>
  <si>
    <t>Kinderkrippe  Sanierung Kärntnerstraße 467 Raumland GmbH &amp; Co KG</t>
  </si>
  <si>
    <t>St.-Peter-Hauptstraße 95</t>
  </si>
  <si>
    <t>Kinderkrippe  Projekt St. Peter Haupstraße 95 WH Bauherrn ProjektgmbH &amp; Co KG</t>
  </si>
  <si>
    <t>Leonhardstraße 114</t>
  </si>
  <si>
    <t>Kinderkrippe  Röm.-kath. Pfarre Graz Karlau</t>
  </si>
  <si>
    <t>Leonhardstraße 116</t>
  </si>
  <si>
    <t>Fischerhofweg 20</t>
  </si>
  <si>
    <t>Schrödingerstraße 21</t>
  </si>
  <si>
    <t>Kindergarten  AVL List GmbH</t>
  </si>
  <si>
    <t>Reininghausstraße 7</t>
  </si>
  <si>
    <t>St.-Veiter-Straße 86</t>
  </si>
  <si>
    <t>8046</t>
  </si>
  <si>
    <t>Kindergarten  Röm.-kath. Pfarre Graz St. Veit</t>
  </si>
  <si>
    <t>Eggenberger Gürtel 76</t>
  </si>
  <si>
    <t>Stiftingtalstraße 76</t>
  </si>
  <si>
    <t>Kinderkrippe  AVL List GmbH</t>
  </si>
  <si>
    <t>Starhemberggasse 19</t>
  </si>
  <si>
    <t>Robert-Stolz-Gasse 3</t>
  </si>
  <si>
    <t>Kindergarten  Röm.-kath. Pfarre Graz Christus der Salvator</t>
  </si>
  <si>
    <t>Kaiser-Franz-Josef-Kai 18</t>
  </si>
  <si>
    <t>Gadollaplatz 1</t>
  </si>
  <si>
    <t>Kindergarten  SMC Graz GmbH</t>
  </si>
  <si>
    <t>Heilpaedagogischer Kindergarten  Förderzentrum des Landes für Hör- und Sprachbildung -  Abteilung 11</t>
  </si>
  <si>
    <t>Vogelweiderstraße 2</t>
  </si>
  <si>
    <t>Kindergarten  Röm.-kath. Pfarre Graz Graben</t>
  </si>
  <si>
    <t>Plabutscherstraße 76</t>
  </si>
  <si>
    <t>Babenbergerstraße 38</t>
  </si>
  <si>
    <t>Kindergarten  ENW gemeinnützige Wohnungsgesellschaft m.b.H.</t>
  </si>
  <si>
    <t>Friedhofgasse 55</t>
  </si>
  <si>
    <t>Kindergarten  Steiermärkischer  Automobil- u. Motorsportklub ÖAMTC</t>
  </si>
  <si>
    <t>Algersdorfer Straße 10</t>
  </si>
  <si>
    <t>Liebenauer Hauptstraße 327</t>
  </si>
  <si>
    <t>Kindergarten  Magna Steyr Fahrzeugtechnik AG &amp; Co KG</t>
  </si>
  <si>
    <t>Papiermühlgasse 18</t>
  </si>
  <si>
    <t>Kinderkrippe  SMC Graz GmbH</t>
  </si>
  <si>
    <t>Kärntner Straße 415c</t>
  </si>
  <si>
    <t>Kinderkrippe  RdK Steiermark GmbH</t>
  </si>
  <si>
    <t>Leechgasse 30</t>
  </si>
  <si>
    <t>Kinderkrippe  ENW gemeinnützige Wohnungsgesellschaft m.b.H.</t>
  </si>
  <si>
    <t>Kinderkrippe  Steiermärkischer  Automobil- u. Motorsportklub ÖAMTC</t>
  </si>
  <si>
    <t>Kinderkrippe  Magna Steyr Fahrzeugtechnik AG &amp; Co KG</t>
  </si>
  <si>
    <t>Stiftingtalstraße 89</t>
  </si>
  <si>
    <t>Kindergarten  Medizinische Universität Graz</t>
  </si>
  <si>
    <t>Kindergarten  Steiermärkische Krankenanstalten GmbH</t>
  </si>
  <si>
    <t>Angergasse 41</t>
  </si>
  <si>
    <t>Kuwasseggasse 15</t>
  </si>
  <si>
    <t>Kindergarten  BYB GmbH</t>
  </si>
  <si>
    <t>Komzakgasse 3</t>
  </si>
  <si>
    <t>Ruthardweg 3</t>
  </si>
  <si>
    <t>Kinderkrippe  Projekt Ruthardweg 3 der HEN Immobilienprojektentwicklungs GmbH &amp; Co KG</t>
  </si>
  <si>
    <t>Kinderkrippe  Medizinische Universität Graz</t>
  </si>
  <si>
    <t>Leonhardstraße 62</t>
  </si>
  <si>
    <t>Kindergarten  Schulverein der Grazer Ursulinen</t>
  </si>
  <si>
    <t>Vinzenz-Muchitsch-Straße 9</t>
  </si>
  <si>
    <t>Sigmundstadl 47</t>
  </si>
  <si>
    <t>Kalvarienbergstraße 3</t>
  </si>
  <si>
    <t>Kindergarten  Wonisch Gastronomie KG</t>
  </si>
  <si>
    <t>Eckertstraße 30</t>
  </si>
  <si>
    <t>Kindergarten  Campus Eggenberg Immobilienprojekt GmbH</t>
  </si>
  <si>
    <t>Waagner-Biro-Straße 69</t>
  </si>
  <si>
    <t>Kindergarten  Österr. Wohnbaugenossenschaft gemeinn. reg.Gen.m.b.H.</t>
  </si>
  <si>
    <t>Heinrichstraße 147</t>
  </si>
  <si>
    <t>Kindergarten  GWS Gemeinnützige Alpenländische Gesellschaft für Wohnungsbau und Siedlungswesen mbH</t>
  </si>
  <si>
    <t>Brauquartier 15</t>
  </si>
  <si>
    <t>Kindergarten  Bauabschnitt 2, Projekt Zentrum-Puntigam GmbH</t>
  </si>
  <si>
    <t>Paulustorgasse 19</t>
  </si>
  <si>
    <t>Kindergarten  ARE Austrian Real Estate GmbH</t>
  </si>
  <si>
    <t>Kinderkrippe  Wonisch Gastronomie KG</t>
  </si>
  <si>
    <t>Peter-Rosegger-Straße 98</t>
  </si>
  <si>
    <t>Kinderkrippe  Österr. Kinderfreunde, Landesorganisation Steiermark</t>
  </si>
  <si>
    <t>Maiffredygasse 11</t>
  </si>
  <si>
    <t>Kinderkrippe  Campus Eggenberg Immobilienprojekt GmbH</t>
  </si>
  <si>
    <t>Kinderkrippe  Österr. Wohnbaugenossenschaft gemeinn. reg.Gen.m.b.H.</t>
  </si>
  <si>
    <t>Kinderkrippe  GWS Gemeinnützige Alpenländische Gesellschaft für Wohnungsbau und Siedlungswesen mbH</t>
  </si>
  <si>
    <t>Kinderkrippe  Bauabschnitt 2, Projekt Zentrum-Puntigam GmbH</t>
  </si>
  <si>
    <t>Schlögelgasse 1</t>
  </si>
  <si>
    <t>Gradnerstraße 190</t>
  </si>
  <si>
    <t>Kindergarten  Ing. Karl Wolf</t>
  </si>
  <si>
    <t>Schönbrunngasse 30</t>
  </si>
  <si>
    <t>Prochaskagasse 17</t>
  </si>
  <si>
    <t>Schippingerstraße 17</t>
  </si>
  <si>
    <t>Augasse 81a</t>
  </si>
  <si>
    <t>Kindergarten  Österr. Kinderfreunde Ortsgruppe Graz-Leonhard</t>
  </si>
  <si>
    <t>Mandellstraße 39</t>
  </si>
  <si>
    <t>Grabenstraße 59</t>
  </si>
  <si>
    <t>Kindergarten  Verein Evangelisches Diakoniewerk Gallneukirchen</t>
  </si>
  <si>
    <t>Josef-Huber-Gasse 38a</t>
  </si>
  <si>
    <t>Kindergarten  Österr. Kinderfreunde, Landesorganisation Steiermark</t>
  </si>
  <si>
    <t>Kaiser-Josef-Platz 8</t>
  </si>
  <si>
    <t>Ziegelstraße 110</t>
  </si>
  <si>
    <t>Pirchäckerstraße 23</t>
  </si>
  <si>
    <t>Wiener Straße 79</t>
  </si>
  <si>
    <t>8600</t>
  </si>
  <si>
    <t>Bruck an der Mur</t>
  </si>
  <si>
    <t>Kindergarten  Stadt Bruck an der Mur</t>
  </si>
  <si>
    <t>Im Glanzgraben 5</t>
  </si>
  <si>
    <t>Siedlung Westend 32</t>
  </si>
  <si>
    <t>Zur Waldpromenade 3</t>
  </si>
  <si>
    <t>8632</t>
  </si>
  <si>
    <t>Mariazell</t>
  </si>
  <si>
    <t>Kindergarten  Röm.-kath. Pfarre Gusswerk</t>
  </si>
  <si>
    <t>Gustav-Kramer-Straße 29</t>
  </si>
  <si>
    <t>8605</t>
  </si>
  <si>
    <t>Kapfenberg</t>
  </si>
  <si>
    <t>Kindergarten  Stadt Kapfenberg</t>
  </si>
  <si>
    <t>Schinitzgasse 20</t>
  </si>
  <si>
    <t>Carl-Morre-Straße 26</t>
  </si>
  <si>
    <t>Hans Laufenstein-Weg 3</t>
  </si>
  <si>
    <t>8630</t>
  </si>
  <si>
    <t>Kindergarten  Stadt Mariazell</t>
  </si>
  <si>
    <t>Utschtal 54</t>
  </si>
  <si>
    <t>Hauptstraße 3</t>
  </si>
  <si>
    <t>8642</t>
  </si>
  <si>
    <t>Sankt Lorenzen im Mürztal</t>
  </si>
  <si>
    <t>Kindergarten  Röm.-kath. Pfarre St. Lorenzen im Mürztal</t>
  </si>
  <si>
    <t>Turnau 169</t>
  </si>
  <si>
    <t>8625</t>
  </si>
  <si>
    <t>Turnau</t>
  </si>
  <si>
    <t>Kindergarten  Marktgemeinde Turnau</t>
  </si>
  <si>
    <t>Karl-Heinrich-Waggerl-Weg 8</t>
  </si>
  <si>
    <t>Dr.-Theodor-Körner-Straße 31</t>
  </si>
  <si>
    <t>Badgasse 3</t>
  </si>
  <si>
    <t>8132</t>
  </si>
  <si>
    <t>Pernegg an der Mur</t>
  </si>
  <si>
    <t>St. Katharein an der Laming 80</t>
  </si>
  <si>
    <t>8611</t>
  </si>
  <si>
    <t>Tragöß-Sankt Katharein</t>
  </si>
  <si>
    <t>Kindergarten  Röm.-kath. Pfarre St. Katharein an der Laming</t>
  </si>
  <si>
    <t>Mariazeller Straße 36</t>
  </si>
  <si>
    <t>Otto-Hauberger-Straße 32a</t>
  </si>
  <si>
    <t>Paulahofsiedlung 8</t>
  </si>
  <si>
    <t>Graßnitz 64</t>
  </si>
  <si>
    <t>8624</t>
  </si>
  <si>
    <t>Aflenz</t>
  </si>
  <si>
    <t xml:space="preserve">Kindergarten  Marktgemeinde Aflenz </t>
  </si>
  <si>
    <t>Etmißl 48</t>
  </si>
  <si>
    <t>8622</t>
  </si>
  <si>
    <t>Thörl</t>
  </si>
  <si>
    <t>Kindergarten  Marktgemeinde Thörl</t>
  </si>
  <si>
    <t>Palbersdorf 180</t>
  </si>
  <si>
    <t>8621</t>
  </si>
  <si>
    <t>Pichl-Großdorf 102</t>
  </si>
  <si>
    <t>8612</t>
  </si>
  <si>
    <t>Kindergarten  Gemeinde Tragöß-Sankt Katharein</t>
  </si>
  <si>
    <t>Hauptstraße 14a</t>
  </si>
  <si>
    <t>Erlaufseestraße 48</t>
  </si>
  <si>
    <t>Grabenfeldstraße 12</t>
  </si>
  <si>
    <t>Kinderkrippe  Stadt Bruck an der Mur</t>
  </si>
  <si>
    <t>Töllergraben 1</t>
  </si>
  <si>
    <t>Kinderkrippe  Stadt Kapfenberg</t>
  </si>
  <si>
    <t>Otto-Hauberger-Straße 54</t>
  </si>
  <si>
    <t>Heilpaedagogischer Kindergarten  Stadtgem. Kapfenberg Infrastruktur KG</t>
  </si>
  <si>
    <t>Feisternitz 149</t>
  </si>
  <si>
    <t>8552</t>
  </si>
  <si>
    <t>Eibiswald</t>
  </si>
  <si>
    <t>Kindergarten  Marktgemeinde Eibiswald</t>
  </si>
  <si>
    <t>Bad Gams 2</t>
  </si>
  <si>
    <t>8524</t>
  </si>
  <si>
    <t>Deutschlandsberg</t>
  </si>
  <si>
    <t>Kinderkrippe  Gem. Wohn- u. Siedlungsgenossenschaft Ennstal reg. Gen.m.b.H. Liezen</t>
  </si>
  <si>
    <t>Hauptstraße 30</t>
  </si>
  <si>
    <t>8502</t>
  </si>
  <si>
    <t>Lannach</t>
  </si>
  <si>
    <t>Kinderkrippe  Marktgemeinde Lannach</t>
  </si>
  <si>
    <t>Klaus-Ziegler-Allee 11</t>
  </si>
  <si>
    <t>8530</t>
  </si>
  <si>
    <t>Heilpaedagogischer Kindergarten  Gem. Wohn- u. Siedlungsgenossenschaft Ennstal reg. Gen.m.b.H. Liezen</t>
  </si>
  <si>
    <t>St. Stefan ob Stainz 12a</t>
  </si>
  <si>
    <t>8511</t>
  </si>
  <si>
    <t>Sankt Stefan ob Stainz</t>
  </si>
  <si>
    <t>Dr.-Hans-Kloepfer-Weg 8</t>
  </si>
  <si>
    <t>Kindergarten  Stadt Deutschlandsberg</t>
  </si>
  <si>
    <t>Erlenweg 9</t>
  </si>
  <si>
    <t>Schulgasse 5</t>
  </si>
  <si>
    <t>8523</t>
  </si>
  <si>
    <t>Frauental an der Laßnitz</t>
  </si>
  <si>
    <t>Kindergarten  Marktgemeinde Frauental an der Laßnitz</t>
  </si>
  <si>
    <t>Unterer Platz 7b</t>
  </si>
  <si>
    <t>Kindergarten  Unterer Hauptplatz Projektentwicklung GmbH</t>
  </si>
  <si>
    <t>Kinderkrippe  Unterer Hauptplatz Projektentwicklung GmbH</t>
  </si>
  <si>
    <t>Pichling 180</t>
  </si>
  <si>
    <t>8510</t>
  </si>
  <si>
    <t>Stainz</t>
  </si>
  <si>
    <t>Kinderkrippe  Marktgemeinde Stainz</t>
  </si>
  <si>
    <t>Eibiswald 55</t>
  </si>
  <si>
    <t>Kindergarten  Röm.-kath. Pfarre Eibiswald</t>
  </si>
  <si>
    <t>Schulstraße 17</t>
  </si>
  <si>
    <t>8544</t>
  </si>
  <si>
    <t>Pölfing-Brunn</t>
  </si>
  <si>
    <t>Kindergarten  Marktgemeinde Pölfing-Brunn</t>
  </si>
  <si>
    <t>Dörfla 45</t>
  </si>
  <si>
    <t>8543</t>
  </si>
  <si>
    <t>Sankt Martin im Sulmtal</t>
  </si>
  <si>
    <t>Kindergarten  Gemeinde Sankt Martin im Sulmtal</t>
  </si>
  <si>
    <t>Wernersdorf 54</t>
  </si>
  <si>
    <t>8551</t>
  </si>
  <si>
    <t>Wies</t>
  </si>
  <si>
    <t>Kindergarten  Marktgemeinde Wies</t>
  </si>
  <si>
    <t>Stallhof 52</t>
  </si>
  <si>
    <t>Kindergarten  Marktgemeinde Stainz</t>
  </si>
  <si>
    <t>Kindergarten  Gem. Wohn- u. Siedlungsgenossenschaft Ennstal reg. Gen.m.b.H. Liezen</t>
  </si>
  <si>
    <t>Marhof 49</t>
  </si>
  <si>
    <t>Wildbachfeld 37a</t>
  </si>
  <si>
    <t>Hollenegg 16</t>
  </si>
  <si>
    <t>Schwanberg</t>
  </si>
  <si>
    <t>Kindergarten  Marktgemeinde Bad Schwanberg</t>
  </si>
  <si>
    <t>Lasselsdorf 51</t>
  </si>
  <si>
    <t>8522</t>
  </si>
  <si>
    <t>Wettmannstätten 114</t>
  </si>
  <si>
    <t>8521</t>
  </si>
  <si>
    <t>Wettmannstätten</t>
  </si>
  <si>
    <t>Kindergarten  Marktgemeinde Wettmannstätten</t>
  </si>
  <si>
    <t>Kopreinigg 51</t>
  </si>
  <si>
    <t>Hörmsdorf 211</t>
  </si>
  <si>
    <t>St. Stefan ob Stainz 160a</t>
  </si>
  <si>
    <t>Kindergarten  Gemeinde Sankt Stefan ob Stainz</t>
  </si>
  <si>
    <t>Altenmarkter Straße 17</t>
  </si>
  <si>
    <t>Rebenweg 2</t>
  </si>
  <si>
    <t>8504</t>
  </si>
  <si>
    <t>Preding</t>
  </si>
  <si>
    <t>Kindergarten  Marktgemeinde Preding</t>
  </si>
  <si>
    <t>Launeggstraße 71</t>
  </si>
  <si>
    <t>Kindergarten  Marktgemeinde Lannach</t>
  </si>
  <si>
    <t>Schulweg 7</t>
  </si>
  <si>
    <t>8541</t>
  </si>
  <si>
    <t>Oberer Markt 4a</t>
  </si>
  <si>
    <t>Groß Sankt Florian</t>
  </si>
  <si>
    <t>Kindergarten  Marktgemeinde Groß Sankt Florian</t>
  </si>
  <si>
    <t>Sankt Oswald 35</t>
  </si>
  <si>
    <t>8553</t>
  </si>
  <si>
    <t>Am Stainzbach 1</t>
  </si>
  <si>
    <t>Eibiswald 234</t>
  </si>
  <si>
    <t>Grafendorf 55</t>
  </si>
  <si>
    <t>Greisdorf 175</t>
  </si>
  <si>
    <t>Kinderkrippe  Stadt Deutschlandsberg</t>
  </si>
  <si>
    <t>St. Peter 137</t>
  </si>
  <si>
    <t>8542</t>
  </si>
  <si>
    <t>Sankt Peter im Sulmtal</t>
  </si>
  <si>
    <t>Kindergarten  Gemeinde Sankt Peter im Sulmtal</t>
  </si>
  <si>
    <t>Amselweg 2</t>
  </si>
  <si>
    <t>Kinderhaus  Marktgemeinde Frauental an der Laßnitz</t>
  </si>
  <si>
    <t>Klosterwinkel 42a</t>
  </si>
  <si>
    <t>8503</t>
  </si>
  <si>
    <t>Sankt Josef</t>
  </si>
  <si>
    <t>Technologiepark 4</t>
  </si>
  <si>
    <t>Kinderkrippe  Hilfswerk Steiermark GmbH</t>
  </si>
  <si>
    <t>Kindergartenweg 4</t>
  </si>
  <si>
    <t>8350</t>
  </si>
  <si>
    <t>Fehring</t>
  </si>
  <si>
    <t>Kinderkrippe  Stadt Fehring</t>
  </si>
  <si>
    <t>Mühldorf 106c</t>
  </si>
  <si>
    <t>8330</t>
  </si>
  <si>
    <t>Feldbach</t>
  </si>
  <si>
    <t>Kindergarten  Stadt Feldbach</t>
  </si>
  <si>
    <t>Flurgasse 11</t>
  </si>
  <si>
    <t>Klostergasse 2</t>
  </si>
  <si>
    <t>Kindergarten  DIGNUM Immobilien GmbH</t>
  </si>
  <si>
    <t>Gnas 116</t>
  </si>
  <si>
    <t>8342</t>
  </si>
  <si>
    <t>Gnas</t>
  </si>
  <si>
    <t>Kindergarten  Marktgemeinde Gnas</t>
  </si>
  <si>
    <t>Leitersdorf im Raabtal 123</t>
  </si>
  <si>
    <t>Breitenfeld 100</t>
  </si>
  <si>
    <t>8313</t>
  </si>
  <si>
    <t>Riegersburg</t>
  </si>
  <si>
    <t>Kindergarten  Marktgemeinde Riegersburg</t>
  </si>
  <si>
    <t>Trautmannsdorf 2</t>
  </si>
  <si>
    <t>8343</t>
  </si>
  <si>
    <t>Bad Gleichenberg</t>
  </si>
  <si>
    <t>Kindergarten  Gemeinde Bad Gleichenberg</t>
  </si>
  <si>
    <t>Gniebing 148</t>
  </si>
  <si>
    <t>Edelsbach 151</t>
  </si>
  <si>
    <t>8332</t>
  </si>
  <si>
    <t>Edelsbach bei Feldbach</t>
  </si>
  <si>
    <t>Kindergarten  Gemeinde Edelsbach bei Feldbach</t>
  </si>
  <si>
    <t>Hauptstraße 17</t>
  </si>
  <si>
    <t>8354</t>
  </si>
  <si>
    <t>Sankt Anna am Aigen</t>
  </si>
  <si>
    <t>Kindergarten  Marktgemeinde Sankt Anna am Aigen</t>
  </si>
  <si>
    <t>Hatzendorf 2</t>
  </si>
  <si>
    <t>8361</t>
  </si>
  <si>
    <t>Kindergarten  Stadt Fehring</t>
  </si>
  <si>
    <t>Petzelsdorf 1</t>
  </si>
  <si>
    <t>Kindergarten  Fachschule für.Land- und Ernährungswirtschaft Schloss Stein-St.Martin</t>
  </si>
  <si>
    <t>Unterlamm 138</t>
  </si>
  <si>
    <t>8352</t>
  </si>
  <si>
    <t>Unterlamm</t>
  </si>
  <si>
    <t>Kindergarten  Gemeinde Unterlamm</t>
  </si>
  <si>
    <t>Paldau 180</t>
  </si>
  <si>
    <t>8341</t>
  </si>
  <si>
    <t>Paldau</t>
  </si>
  <si>
    <t>Kindergarten  Marktgemeinde Paldau</t>
  </si>
  <si>
    <t>Grazer Straße 15</t>
  </si>
  <si>
    <t>Schulstraße 23</t>
  </si>
  <si>
    <t>8083</t>
  </si>
  <si>
    <t>Sankt Stefan im Rosental</t>
  </si>
  <si>
    <t>Kindergarten  Marktgemeinde Sankt Stefan im Rosental</t>
  </si>
  <si>
    <t>8322</t>
  </si>
  <si>
    <t>Eichkögl</t>
  </si>
  <si>
    <t>Kindergarten  Gemeinde Eichkögl</t>
  </si>
  <si>
    <t>8353</t>
  </si>
  <si>
    <t>Kapfenstein</t>
  </si>
  <si>
    <t>Kindergarten  Gemeinde Kapfenstein</t>
  </si>
  <si>
    <t>Heilpaedagogischer Kindergarten  Stadt Feldbach</t>
  </si>
  <si>
    <t>Gossendorf 23</t>
  </si>
  <si>
    <t>Pirching 110</t>
  </si>
  <si>
    <t>8081</t>
  </si>
  <si>
    <t>Pirching am Traubenberg</t>
  </si>
  <si>
    <t>Kindergarten  Gemeinde Pirching am Traubenberg</t>
  </si>
  <si>
    <t>Riegersburg 33</t>
  </si>
  <si>
    <t>8333</t>
  </si>
  <si>
    <t>Bairisch Kölldorf 264</t>
  </si>
  <si>
    <t>8344</t>
  </si>
  <si>
    <t>Lödersdorf I 35</t>
  </si>
  <si>
    <t>8334</t>
  </si>
  <si>
    <t>Pertlstein 246</t>
  </si>
  <si>
    <t>Dörfla 52</t>
  </si>
  <si>
    <t>8082</t>
  </si>
  <si>
    <t>Kirchbach-Zerlach</t>
  </si>
  <si>
    <t>Kindergarten  Marktgemeinde Kirchbach-Zerlach</t>
  </si>
  <si>
    <t>Kinderhaus  Gemeinde Bad Gleichenberg</t>
  </si>
  <si>
    <t>Gnas 116a</t>
  </si>
  <si>
    <t>Kirchbach in Steiermark 226</t>
  </si>
  <si>
    <t>Merkendorf 123</t>
  </si>
  <si>
    <t>Wetzelsdorf 160</t>
  </si>
  <si>
    <t>Ringstraße 47</t>
  </si>
  <si>
    <t>Kinderkrippe  Marktgemeinde Gnas</t>
  </si>
  <si>
    <t>Schillerstraße 25b</t>
  </si>
  <si>
    <t>Kinderkrippe  Stadt Feldbach</t>
  </si>
  <si>
    <t>Hohenbrugg an der Raab 52</t>
  </si>
  <si>
    <t>Kinderkrippe  Gemeinde Bad Gleichenberg</t>
  </si>
  <si>
    <t>Mühldorf 106b</t>
  </si>
  <si>
    <t>Kinderkrippe  Topos Liegenschaftsverwaltungs GmbH</t>
  </si>
  <si>
    <t>Schlossweg 260</t>
  </si>
  <si>
    <t>8291</t>
  </si>
  <si>
    <t>Burgau</t>
  </si>
  <si>
    <t>Kindergarten  Röm.-kath. Pfarre Burgau</t>
  </si>
  <si>
    <t>Kommendegasse 13</t>
  </si>
  <si>
    <t>8280</t>
  </si>
  <si>
    <t>Fürstenfeld</t>
  </si>
  <si>
    <t>Burgenlandstraße 6a</t>
  </si>
  <si>
    <t>Kindergarten  Stadt Fürstenfeld</t>
  </si>
  <si>
    <t>Schulstraße 207</t>
  </si>
  <si>
    <t>8282</t>
  </si>
  <si>
    <t>Loipersdorf bei Fürstenfeld</t>
  </si>
  <si>
    <t>Kindergarten  Gemeinde Bad Loipersdorf</t>
  </si>
  <si>
    <t>Ilz 196</t>
  </si>
  <si>
    <t>8262</t>
  </si>
  <si>
    <t>Ilz</t>
  </si>
  <si>
    <t>Kindergarten  Marktgemeinde Ilz</t>
  </si>
  <si>
    <t>Lindegg 58</t>
  </si>
  <si>
    <t>8283</t>
  </si>
  <si>
    <t>Bad Blumau</t>
  </si>
  <si>
    <t>Kindergarten  Gemeinde Bad Blumau</t>
  </si>
  <si>
    <t>Söchau 132</t>
  </si>
  <si>
    <t>8362</t>
  </si>
  <si>
    <t>Söchau</t>
  </si>
  <si>
    <t>Kindergarten  Gemeinde Söchau</t>
  </si>
  <si>
    <t>Ottendorf 5</t>
  </si>
  <si>
    <t>8312</t>
  </si>
  <si>
    <t>Ottendorf an der Rittschein</t>
  </si>
  <si>
    <t>Kindergarten  Gemeinde Ottendorf an der Rittschein</t>
  </si>
  <si>
    <t>Übersbach 2</t>
  </si>
  <si>
    <t>Hainersdorf 26</t>
  </si>
  <si>
    <t>8264</t>
  </si>
  <si>
    <t>Großwilfersdorf</t>
  </si>
  <si>
    <t>Kindergarten  Gemeinde Großwilfersdorf</t>
  </si>
  <si>
    <t>Nestelbach 74</t>
  </si>
  <si>
    <t>Altenmarkt b. F. 166</t>
  </si>
  <si>
    <t>Großwilfersdorf 68</t>
  </si>
  <si>
    <t>8263</t>
  </si>
  <si>
    <t>Großsteinbach 5</t>
  </si>
  <si>
    <t>8265</t>
  </si>
  <si>
    <t>Großsteinbach</t>
  </si>
  <si>
    <t>Kindergarten  Röm.-kath. Pfarre Großsteinbach</t>
  </si>
  <si>
    <t>Heilpaedagogischer Kindergarten  Gemeinde Bad Blumau</t>
  </si>
  <si>
    <t>Kinderkrippe  Stadt Fürstenfeld</t>
  </si>
  <si>
    <t>Thermenstraße 152</t>
  </si>
  <si>
    <t>Burgenlandstraße 6c</t>
  </si>
  <si>
    <t>Am Ursprung 1</t>
  </si>
  <si>
    <t>Stattegg</t>
  </si>
  <si>
    <t>Kindergarten  Gemeinde Stattegg</t>
  </si>
  <si>
    <t>Schulgasse 1b</t>
  </si>
  <si>
    <t>8075</t>
  </si>
  <si>
    <t>Hart bei Graz</t>
  </si>
  <si>
    <t>Kindergarten  Gemeinde Hart bei Graz</t>
  </si>
  <si>
    <t>Badstraße 5</t>
  </si>
  <si>
    <t>8144</t>
  </si>
  <si>
    <t>Haselsdorf-Tobelbad</t>
  </si>
  <si>
    <t>Kindergarten  Gemeinde Haselsdorf-Tobelbad</t>
  </si>
  <si>
    <t>Schlossweg 19</t>
  </si>
  <si>
    <t>8114</t>
  </si>
  <si>
    <t>Deutschfeistritz</t>
  </si>
  <si>
    <t>Kindergarten  Verein SOS-Kinderdorf</t>
  </si>
  <si>
    <t>Gschwendter Straße 73</t>
  </si>
  <si>
    <t>8062</t>
  </si>
  <si>
    <t>Kumberg</t>
  </si>
  <si>
    <t>Kindergarten  Marktgemeinde Kumberg</t>
  </si>
  <si>
    <t>Dorfstraße 22</t>
  </si>
  <si>
    <t>Seiersberg-Pirka</t>
  </si>
  <si>
    <t>Kindergarten  Gemeinde Seiersberg-Pirka</t>
  </si>
  <si>
    <t>Sportstraße 2</t>
  </si>
  <si>
    <t>8076</t>
  </si>
  <si>
    <t>Vasoldsberg</t>
  </si>
  <si>
    <t>Kinderkrippe  Verein "Wiki Vasoldsberg"</t>
  </si>
  <si>
    <t>Hauptstraße 57</t>
  </si>
  <si>
    <t>8074</t>
  </si>
  <si>
    <t>Raaba-Grambach</t>
  </si>
  <si>
    <t>Kindergarten  Marktgemeinde Raaba-Grambach</t>
  </si>
  <si>
    <t>8401</t>
  </si>
  <si>
    <t>Kalsdorf bei Graz</t>
  </si>
  <si>
    <t>Feldkirchner Straße 225</t>
  </si>
  <si>
    <t>8073</t>
  </si>
  <si>
    <t>Feldkirchen bei Graz</t>
  </si>
  <si>
    <t>Kindergarten  Röm.-kath. Pfarre Feldkirchen bei Graz</t>
  </si>
  <si>
    <t>Oberberg 7</t>
  </si>
  <si>
    <t>8143</t>
  </si>
  <si>
    <t>Dobl-Zwaring</t>
  </si>
  <si>
    <t>Kindergarten  Verein "Leben-Lernen-Wachsen"</t>
  </si>
  <si>
    <t>Schirning 84a</t>
  </si>
  <si>
    <t>8112</t>
  </si>
  <si>
    <t>Gratwein-Straßengel</t>
  </si>
  <si>
    <t>Kindergarten  Marktgemeinde Gratwein-Straßengel</t>
  </si>
  <si>
    <t>Röthelstein 20</t>
  </si>
  <si>
    <t>8131</t>
  </si>
  <si>
    <t>Frohnleiten</t>
  </si>
  <si>
    <t>Kindergarten  Stadt Frohnleiten</t>
  </si>
  <si>
    <t>Heidenreichring 41</t>
  </si>
  <si>
    <t>Kindergartenweg 2</t>
  </si>
  <si>
    <t>8101</t>
  </si>
  <si>
    <t>Gratkorn</t>
  </si>
  <si>
    <t>Kindergarten  Marktgemeinde Gratkorn</t>
  </si>
  <si>
    <t>Kinderkrippe  Marktgemeinde Gratkorn</t>
  </si>
  <si>
    <t>Hauptstraße 23a</t>
  </si>
  <si>
    <t>Kinderkrippe  Marktgemeinde Kumberg</t>
  </si>
  <si>
    <t>Franz-Schedlbauer-Weg 45</t>
  </si>
  <si>
    <t>Kinderkrippe  Marktgemeinde Raaba-Grambach</t>
  </si>
  <si>
    <t>Kirchweg 8</t>
  </si>
  <si>
    <t>8071</t>
  </si>
  <si>
    <t>Hausmannstätten</t>
  </si>
  <si>
    <t>Kindergarten  Röm.-kath. Pfarre Hausmannstätten</t>
  </si>
  <si>
    <t>Brucker Straße 6</t>
  </si>
  <si>
    <t>8120</t>
  </si>
  <si>
    <t>Peggau</t>
  </si>
  <si>
    <t>Kindergarten  Marktgemeinde Peggau</t>
  </si>
  <si>
    <t>Sandgrubenweg 15</t>
  </si>
  <si>
    <t>Sportstraße 15</t>
  </si>
  <si>
    <t>Kindergarten  Verein "Wiki Vasoldsberg"</t>
  </si>
  <si>
    <t>Kindergartenweg 1</t>
  </si>
  <si>
    <t>Krumegg 115</t>
  </si>
  <si>
    <t>8323</t>
  </si>
  <si>
    <t>Sankt Marein bei Graz</t>
  </si>
  <si>
    <t>Kindergarten  Gemeinde Krumegg Orts- und Infrastrukturentwicklungs KG</t>
  </si>
  <si>
    <t>Thal</t>
  </si>
  <si>
    <t>Kindergarten  Marktgemeinde Thal</t>
  </si>
  <si>
    <t>Dorfplatz 20a</t>
  </si>
  <si>
    <t>8302</t>
  </si>
  <si>
    <t>Nestelbach bei Graz</t>
  </si>
  <si>
    <t>Kinderkrippe  Gemeinde Nestelbach bei Graz</t>
  </si>
  <si>
    <t>Gleinalmstraße 120a</t>
  </si>
  <si>
    <t>8124</t>
  </si>
  <si>
    <t>Übelbach</t>
  </si>
  <si>
    <t>Kindergarten  Marktgemeinde Übelbach, Orts- u. Infrastrukturentwicklungs KG</t>
  </si>
  <si>
    <t>Gleinalmstraße 120</t>
  </si>
  <si>
    <t>Kinderkrippe  Marktgemeinde Übelbach, Orts- u. Infrastrukturentwicklungs KG</t>
  </si>
  <si>
    <t>Attendorf 92</t>
  </si>
  <si>
    <t>8151</t>
  </si>
  <si>
    <t>Hitzendorf</t>
  </si>
  <si>
    <t>Kindergarten  Marktgemeinde Hitzendorf</t>
  </si>
  <si>
    <t>Schulgasse 1a</t>
  </si>
  <si>
    <t>Schöcklstraße 5</t>
  </si>
  <si>
    <t>8061</t>
  </si>
  <si>
    <t>Sankt Radegund bei Graz</t>
  </si>
  <si>
    <t>Kindergarten  Gemeinde Sankt Radegund bei Graz</t>
  </si>
  <si>
    <t>Kinderkrippe  Gemeinde Hart bei Graz</t>
  </si>
  <si>
    <t>Johann-Pauker-Gasse 21</t>
  </si>
  <si>
    <t>Kindergarten  Marktgemeinde Kalsdorf bei Graz</t>
  </si>
  <si>
    <t>Josef-Mihalits-Straße 10a</t>
  </si>
  <si>
    <t>8501</t>
  </si>
  <si>
    <t>Lieboch</t>
  </si>
  <si>
    <t>Kinderkrippe  Marktgemeinde Lieboch</t>
  </si>
  <si>
    <t>Dillachstraße 19</t>
  </si>
  <si>
    <t>8072</t>
  </si>
  <si>
    <t>Fernitz-Mellach</t>
  </si>
  <si>
    <t>Kindergarten  Gemeinde Fernitz-Mellach</t>
  </si>
  <si>
    <t>Rabnitzstraße 19</t>
  </si>
  <si>
    <t>8063</t>
  </si>
  <si>
    <t>Eggersdorf bei Graz</t>
  </si>
  <si>
    <t>Kinderkrippe  Wolf Objekt GmbH</t>
  </si>
  <si>
    <t>Schulgasse 9</t>
  </si>
  <si>
    <t>Kinderkrippe  Röm.-kath. Pfarre Fernitz</t>
  </si>
  <si>
    <t>Schulstraße 4</t>
  </si>
  <si>
    <t>8077</t>
  </si>
  <si>
    <t>Gössendorf</t>
  </si>
  <si>
    <t>Marktplatz 3</t>
  </si>
  <si>
    <t>Kinderkrippe  Marktgemeinde Hausmannstätten</t>
  </si>
  <si>
    <t>Lindengasse 7</t>
  </si>
  <si>
    <t>8111</t>
  </si>
  <si>
    <t>Kinderhaus  Gem. Wohn- u. Siedlungsgenossenschaft Ennstal reg. Gen.m.b.H. Liezen</t>
  </si>
  <si>
    <t>Hönigtaler Straße 4</t>
  </si>
  <si>
    <t>Kainbach bei Graz</t>
  </si>
  <si>
    <t>Kindergarten  Gemeinde Kainbach bei Graz</t>
  </si>
  <si>
    <t>Dorfplatz 6</t>
  </si>
  <si>
    <t>Kinderkrippe  Malli Holding GmbH</t>
  </si>
  <si>
    <t>Kirchweg 6</t>
  </si>
  <si>
    <t>8141</t>
  </si>
  <si>
    <t>Premstätten</t>
  </si>
  <si>
    <t>Kinderkrippe  Marktgemeinde Premstätten</t>
  </si>
  <si>
    <t>Anton-Bruckner-Gasse 4</t>
  </si>
  <si>
    <t>Kinderkrippe  Marktgemeinde Feldkirchen bei Graz</t>
  </si>
  <si>
    <t>Pachern-Hauptstraße 44</t>
  </si>
  <si>
    <t>Kindergarten  KWF Betriebsanlagenverwaltungs GmbH</t>
  </si>
  <si>
    <t>Kinderkrippe  KWF Betriebsanlagenverwaltungs GmbH</t>
  </si>
  <si>
    <t>Kinderkrippe  Gemeinde Seiersberg-Pirka</t>
  </si>
  <si>
    <t>Markt 101</t>
  </si>
  <si>
    <t>Kinderkrippe  Marktgemeinde Sankt Marein bei Graz</t>
  </si>
  <si>
    <t>Hauptstraße 19</t>
  </si>
  <si>
    <t>Kinderkrippe  Gemeinde Sankt Radegund bei Graz</t>
  </si>
  <si>
    <t>Kindergarten  Marktgemeinde Premstätten</t>
  </si>
  <si>
    <t>Koralmstraße 40</t>
  </si>
  <si>
    <t>Rauscherstraße 7a</t>
  </si>
  <si>
    <t>Premstätter Straße 7</t>
  </si>
  <si>
    <t>Schulstraße 5</t>
  </si>
  <si>
    <t>Attendorf 90</t>
  </si>
  <si>
    <t>Kinderkrippe  Marktgemeinde Hitzendorf</t>
  </si>
  <si>
    <t>Laa 35</t>
  </si>
  <si>
    <t>Kinogasse 6</t>
  </si>
  <si>
    <t>8121</t>
  </si>
  <si>
    <t>Kindergarten  Röm.-kath. Pfarre Deutschfeistritz</t>
  </si>
  <si>
    <t>Josef-Mihalits-Straße 10</t>
  </si>
  <si>
    <t>Kindergarten  Marktgemeinde Lieboch</t>
  </si>
  <si>
    <t>Niederschöcklstraße 44</t>
  </si>
  <si>
    <t>Weinitzen</t>
  </si>
  <si>
    <t>Kindergarten  Marktgemeinde Sankt Marein bei Graz</t>
  </si>
  <si>
    <t>Zwaring 65</t>
  </si>
  <si>
    <t>8142</t>
  </si>
  <si>
    <t>Kindergarten  Marktgemeinde Dobl-Zwaring</t>
  </si>
  <si>
    <t>Erzherzog-Johann-Straße 7</t>
  </si>
  <si>
    <t>8402</t>
  </si>
  <si>
    <t>Werndorf</t>
  </si>
  <si>
    <t>Kindergarten  Gemeinde Werndorf</t>
  </si>
  <si>
    <t>Dorfstraße 3</t>
  </si>
  <si>
    <t>Kindergarten  Marktgemeinde Eggersdorf bei Graz</t>
  </si>
  <si>
    <t>Hitzendorf 163</t>
  </si>
  <si>
    <t>Schulgasse 8</t>
  </si>
  <si>
    <t>Kalvarienbergstraße 12</t>
  </si>
  <si>
    <t>Wundschuh</t>
  </si>
  <si>
    <t>Kindergarten  Röm.-kath. Pfarre Wundschuh</t>
  </si>
  <si>
    <t>Kindergarten  Röm.-kath. Pfarre Fernitz</t>
  </si>
  <si>
    <t>Kirchplatz 4</t>
  </si>
  <si>
    <t>Murweg 19</t>
  </si>
  <si>
    <t>8130</t>
  </si>
  <si>
    <t>Kindergarten  Röm.-kath. Pfarre Frohnleiten</t>
  </si>
  <si>
    <t>Rannachstraße 3</t>
  </si>
  <si>
    <t>8102</t>
  </si>
  <si>
    <t>Semriach</t>
  </si>
  <si>
    <t>Kindergarten  Marktgemeinde Semriach</t>
  </si>
  <si>
    <t>Am Ursprung 5</t>
  </si>
  <si>
    <t>Stiwoll 148</t>
  </si>
  <si>
    <t>8113</t>
  </si>
  <si>
    <t>Stiwoll</t>
  </si>
  <si>
    <t>Kindergarten  Gemeinde Stiwoll</t>
  </si>
  <si>
    <t>Rein 1</t>
  </si>
  <si>
    <t>8103</t>
  </si>
  <si>
    <t>Wagnitzstraße 2a</t>
  </si>
  <si>
    <t>Kindergarten  Marktgemeinde Feldkirchen bei Graz</t>
  </si>
  <si>
    <t>Schulstraße 2</t>
  </si>
  <si>
    <t>Kindergarten  Gemeinde Nestelbach bei Graz</t>
  </si>
  <si>
    <t>Kapellenstraße 6</t>
  </si>
  <si>
    <t>8301</t>
  </si>
  <si>
    <t>Laßnitzhöhe</t>
  </si>
  <si>
    <t>Kindergarten  Marktgemeinde Laßnitzhöhe</t>
  </si>
  <si>
    <t>Kindergarten  Marktgemeinde Gössendorf</t>
  </si>
  <si>
    <t>Riesstraße 25</t>
  </si>
  <si>
    <t>Prellerbergstraße 3</t>
  </si>
  <si>
    <t>Sankt Bartholomä</t>
  </si>
  <si>
    <t>Kindergarten  Gemeinde Sankt Bartholomä</t>
  </si>
  <si>
    <t>Johann Koglerweg 20</t>
  </si>
  <si>
    <t>Kindergarten  Verein "Kleine Welt"</t>
  </si>
  <si>
    <t>Am Sendergrund 16</t>
  </si>
  <si>
    <t>Schulstraße 26</t>
  </si>
  <si>
    <t>Kindergarten  Marktgemeinde Semriach Gemeindebetriebe Semriach KG</t>
  </si>
  <si>
    <t>Kirchweg 3</t>
  </si>
  <si>
    <t>Sportplatzgasse 1</t>
  </si>
  <si>
    <t>Kindergarten  Verein "Micky Mouse"</t>
  </si>
  <si>
    <t>Sebersdorf 276</t>
  </si>
  <si>
    <t>8272</t>
  </si>
  <si>
    <t>Bad Waltersdorf</t>
  </si>
  <si>
    <t>Kinderkrippe  Marktgemeinde Bad Waltersdorf</t>
  </si>
  <si>
    <t>Josef-Hallamayr-Straße 19</t>
  </si>
  <si>
    <t>8230</t>
  </si>
  <si>
    <t>Hartberg</t>
  </si>
  <si>
    <t>Kindergarten  Stadt Hartberg</t>
  </si>
  <si>
    <t>Kinderkrippe  Stadt Hartberg</t>
  </si>
  <si>
    <t>Angerstraße 10</t>
  </si>
  <si>
    <t>Remigigasse 316</t>
  </si>
  <si>
    <t>8225</t>
  </si>
  <si>
    <t>Pöllau</t>
  </si>
  <si>
    <t>Kindergarten  Röm.-kath. Pfarre Pöllau</t>
  </si>
  <si>
    <t>Gemeindegasse 5</t>
  </si>
  <si>
    <t>8234</t>
  </si>
  <si>
    <t>Rohrbach an der Lafnitz</t>
  </si>
  <si>
    <t>Kindergarten  Gemeinde Rohrbach an der Lafnitz</t>
  </si>
  <si>
    <t>Mitterdombach 26</t>
  </si>
  <si>
    <t>Hartberg Umgebung</t>
  </si>
  <si>
    <t>Kindergarten  Gemeinde Hartberg Umgebung</t>
  </si>
  <si>
    <t>St. Johann in der Haide 142</t>
  </si>
  <si>
    <t>8295</t>
  </si>
  <si>
    <t>Sankt Johann in der Haide</t>
  </si>
  <si>
    <t>Kindergarten  Röm.-kath. Pfarre St. Johann in der Haide c/o Pfarramt Hartberg</t>
  </si>
  <si>
    <t>Eichberg 34</t>
  </si>
  <si>
    <t>Kaindorf 240</t>
  </si>
  <si>
    <t>8224</t>
  </si>
  <si>
    <t>Kaindorf</t>
  </si>
  <si>
    <t>Kindergarten  Marktgemeinde Kaindorf</t>
  </si>
  <si>
    <t>Stubenberg 178</t>
  </si>
  <si>
    <t>8223</t>
  </si>
  <si>
    <t>Stubenberg</t>
  </si>
  <si>
    <t>Kindergarten  Gemeinde Stubenberg</t>
  </si>
  <si>
    <t>Reihenhausweg 1</t>
  </si>
  <si>
    <t>8292</t>
  </si>
  <si>
    <t>Neudau</t>
  </si>
  <si>
    <t>Kindergarten  Marktgemeinde Neudau</t>
  </si>
  <si>
    <t>Gerichtsgasse 4</t>
  </si>
  <si>
    <t>8250</t>
  </si>
  <si>
    <t>Vorau</t>
  </si>
  <si>
    <t>Kindergarten  Marktgemeinde Vorau</t>
  </si>
  <si>
    <t>Lorenzen 76</t>
  </si>
  <si>
    <t>8242</t>
  </si>
  <si>
    <t>Sankt Lorenzen am Wechsel</t>
  </si>
  <si>
    <t>Kindergarten  Orts- und Infrastrukturentwicklungs KG Gem. St. Lorenzen am Wechsel</t>
  </si>
  <si>
    <t>Ebersdorf 161</t>
  </si>
  <si>
    <t>8273</t>
  </si>
  <si>
    <t>Ebersdorf</t>
  </si>
  <si>
    <t>Kindergarten  Gemeinde Ebersdorf</t>
  </si>
  <si>
    <t>Arzberg 39</t>
  </si>
  <si>
    <t>8253</t>
  </si>
  <si>
    <t>Waldbach-Mönichwald</t>
  </si>
  <si>
    <t>Kindergarten  Gemeinde Waldbach-Mönichwald</t>
  </si>
  <si>
    <t>Pittermann 165</t>
  </si>
  <si>
    <t>8254</t>
  </si>
  <si>
    <t>Wenigzell</t>
  </si>
  <si>
    <t>Kindergarten  Gemeinde Wenigzell</t>
  </si>
  <si>
    <t>Heilpaedagogischer Kindergarten  Gemeinde Hartberg Umgebung</t>
  </si>
  <si>
    <t>Ehrenschachen 67</t>
  </si>
  <si>
    <t>8240</t>
  </si>
  <si>
    <t>Friedberg</t>
  </si>
  <si>
    <t>Kindergarten  Stadt Friedberg</t>
  </si>
  <si>
    <t>Prätis 70</t>
  </si>
  <si>
    <t>Kindergarten  Marktgemeinde Pöllau</t>
  </si>
  <si>
    <t>Kirchenviertel 2</t>
  </si>
  <si>
    <t>8255</t>
  </si>
  <si>
    <t>Sankt Jakob im Walde</t>
  </si>
  <si>
    <t>Kindergarten  Gemeinde Sankt Jakob im Walde</t>
  </si>
  <si>
    <t>St. Magdalena 44</t>
  </si>
  <si>
    <t>8274</t>
  </si>
  <si>
    <t>Buch-St. Magdalena</t>
  </si>
  <si>
    <t>Kindergarten  Gemeinde Buch-St. Magdalena</t>
  </si>
  <si>
    <t>Franz-Schmidt-Gasse 7</t>
  </si>
  <si>
    <t>Oberneuberg 110</t>
  </si>
  <si>
    <t>Pöllauberg</t>
  </si>
  <si>
    <t>Kindergarten  Gemeinde Pöllauberg</t>
  </si>
  <si>
    <t>Schönau 54</t>
  </si>
  <si>
    <t>Obersaifen 222</t>
  </si>
  <si>
    <t>Kindergarten  Marktgemeinde Bad Waltersdorf</t>
  </si>
  <si>
    <t>Staudach 126</t>
  </si>
  <si>
    <t>Greinbach</t>
  </si>
  <si>
    <t>Kindergarten  Gemeinde Greinbach</t>
  </si>
  <si>
    <t>Unterrohr 315</t>
  </si>
  <si>
    <t>8294</t>
  </si>
  <si>
    <t>Rohr bei Hartberg</t>
  </si>
  <si>
    <t>Kindergarten  Gemeinde Rohr bei Hartberg</t>
  </si>
  <si>
    <t>Schulstraße 138</t>
  </si>
  <si>
    <t>8232</t>
  </si>
  <si>
    <t>Grafendorf bei Hartberg</t>
  </si>
  <si>
    <t>Kindergarten  Marktgemeinde Grafendorf bei Hartberg</t>
  </si>
  <si>
    <t>Bad Waltersdorf 322</t>
  </si>
  <si>
    <t>8271</t>
  </si>
  <si>
    <t>Unterbuch 24</t>
  </si>
  <si>
    <t>Auffen 191</t>
  </si>
  <si>
    <t>Hartl</t>
  </si>
  <si>
    <t>Kindergarten  Gemeinde Hartl</t>
  </si>
  <si>
    <t>8244</t>
  </si>
  <si>
    <t>Schäffern</t>
  </si>
  <si>
    <t>Kindergarten  Gemeinde Schäffern</t>
  </si>
  <si>
    <t>Grazer Straße 6</t>
  </si>
  <si>
    <t>Am ÖKOPARK 23</t>
  </si>
  <si>
    <t>Kindergarten  Oekopark Errichtungs GmbH</t>
  </si>
  <si>
    <t>Jägersteig 11</t>
  </si>
  <si>
    <t>8750</t>
  </si>
  <si>
    <t>Judenburg</t>
  </si>
  <si>
    <t>Kindergarten  Stadt Judenburg</t>
  </si>
  <si>
    <t>Friedhofgasse 16</t>
  </si>
  <si>
    <t>Kindergarten  Röm.-kath. Pfarre Judenburg</t>
  </si>
  <si>
    <t>Bergwerkgasse 2</t>
  </si>
  <si>
    <t>8762</t>
  </si>
  <si>
    <t>Pölstal</t>
  </si>
  <si>
    <t>Kindergarten  Röm.-kath. Pfarre Oberzeiring</t>
  </si>
  <si>
    <t>Dorfstraße 1</t>
  </si>
  <si>
    <t>8785</t>
  </si>
  <si>
    <t>Hohentauern</t>
  </si>
  <si>
    <t>Kindergarten  Gemeinde Hohentauern</t>
  </si>
  <si>
    <t>Zeltwegerstraße 5</t>
  </si>
  <si>
    <t>8741</t>
  </si>
  <si>
    <t>Weißkirchen in Steiermark</t>
  </si>
  <si>
    <t>Kindergarten  Röm.-kath. Pfarre Weißkirchen</t>
  </si>
  <si>
    <t>Hauptstraße 80</t>
  </si>
  <si>
    <t>8740</t>
  </si>
  <si>
    <t>Zeltweg</t>
  </si>
  <si>
    <t>Kindergarten  Stadt Zeltweg</t>
  </si>
  <si>
    <t>Schulgasse 16</t>
  </si>
  <si>
    <t>Wasendorferweg 14</t>
  </si>
  <si>
    <t>Roseggerstraße 5</t>
  </si>
  <si>
    <t>8761</t>
  </si>
  <si>
    <t>Pöls-Oberkurzheim</t>
  </si>
  <si>
    <t>Kindergarten  Röm.-kath. Pfarre Pöls</t>
  </si>
  <si>
    <t>8755</t>
  </si>
  <si>
    <t>Sankt Peter ob Judenburg</t>
  </si>
  <si>
    <t>Kindergarten  Röm.-kath. Pfarre St. Peter ob Judenburg c/o Pfarre Judenburg St.Nikolaus</t>
  </si>
  <si>
    <t>Spielgasse 5</t>
  </si>
  <si>
    <t>Heilpaedagogischer Kindergarten  Stadt Judenburg</t>
  </si>
  <si>
    <t>Im Dorf 2</t>
  </si>
  <si>
    <t>8763</t>
  </si>
  <si>
    <t>Kindergarten  Marktgemeinde Pölstal</t>
  </si>
  <si>
    <t>Pölssteg 8</t>
  </si>
  <si>
    <t>8753</t>
  </si>
  <si>
    <t>Fohnsdorf</t>
  </si>
  <si>
    <t>Kindergarten  Gemeinde Fohnsdorf</t>
  </si>
  <si>
    <t>Grabenstraße 17</t>
  </si>
  <si>
    <t>Bahndammgasse 8a</t>
  </si>
  <si>
    <t>Hauptstraße 184</t>
  </si>
  <si>
    <t>Sankt Georgen ob Judenburg 12</t>
  </si>
  <si>
    <t>8756</t>
  </si>
  <si>
    <t>Sankt Georgen ob Judenburg</t>
  </si>
  <si>
    <t>Kindergarten  Gemeinde Sankt Georgen ob Judenburg</t>
  </si>
  <si>
    <t>Am Teichgrund 9</t>
  </si>
  <si>
    <t>Kindergarten  Marktgemeinde Weißkirchen in Steiermark</t>
  </si>
  <si>
    <t>Schulgasse 11</t>
  </si>
  <si>
    <t>Kindergarten  Marktgemeinde Pöls-Oberkurzheim</t>
  </si>
  <si>
    <t>St. Oswald 2</t>
  </si>
  <si>
    <t>Kindergarten  Verein zur Förderung des Privatkindergartens St.Oswald/Möderbrugg</t>
  </si>
  <si>
    <t>Wiesenweg 10a</t>
  </si>
  <si>
    <t>8764</t>
  </si>
  <si>
    <t>Pusterwald</t>
  </si>
  <si>
    <t>Kindergarten  Gemeinde Pusterwald</t>
  </si>
  <si>
    <t>Capistrangasse 10</t>
  </si>
  <si>
    <t>Kindergarten  Verein "Capistran"</t>
  </si>
  <si>
    <t>Kinderkrippe  Stadt Zeltweg</t>
  </si>
  <si>
    <t>Konrad-Lorenz-Straße 2</t>
  </si>
  <si>
    <t>Schulstraße 10</t>
  </si>
  <si>
    <t>8800</t>
  </si>
  <si>
    <t>Unzmarkt-Frauenburg</t>
  </si>
  <si>
    <t>Kindergarten  Marktgemeinde Unzmarkt-Frauenburg</t>
  </si>
  <si>
    <t>Eppenstein 3</t>
  </si>
  <si>
    <t>Landschacher Gasse 17</t>
  </si>
  <si>
    <t>8720</t>
  </si>
  <si>
    <t>Knittelfeld</t>
  </si>
  <si>
    <t>Kindergarten  Stadt Knittelfeld</t>
  </si>
  <si>
    <t>Lindenallee 24</t>
  </si>
  <si>
    <t>Parkstraße 33</t>
  </si>
  <si>
    <t>Franz-Leitner-Straße 36</t>
  </si>
  <si>
    <t>Kindergarten  Röm.-kath. Pfarre Knittelfeld</t>
  </si>
  <si>
    <t>Dorfstraße 13</t>
  </si>
  <si>
    <t>Sankt Margarethen bei Knittelfeld</t>
  </si>
  <si>
    <t>Kindergarten  Gemeinde Sankt Margarethen bei Knittelfeld</t>
  </si>
  <si>
    <t>Josef-Kurz-Gasse 12</t>
  </si>
  <si>
    <t>Murweg 3</t>
  </si>
  <si>
    <t>8734</t>
  </si>
  <si>
    <t>Lobmingtal</t>
  </si>
  <si>
    <t>Kindergarten  Röm.-kath. Pfarre Großlobming</t>
  </si>
  <si>
    <t>Kärntner Straße 10</t>
  </si>
  <si>
    <t>Hauptstraße 14</t>
  </si>
  <si>
    <t>8733</t>
  </si>
  <si>
    <t>Sankt Marein-Feistritz</t>
  </si>
  <si>
    <t>Kindergarten  Gemeinde Sankt Marein-Feistritz</t>
  </si>
  <si>
    <t>Volksschulstraße 32</t>
  </si>
  <si>
    <t>8724</t>
  </si>
  <si>
    <t>Spielberg</t>
  </si>
  <si>
    <t>Kindergarten  Stadt Spielberg</t>
  </si>
  <si>
    <t>Kirchplatz 1</t>
  </si>
  <si>
    <t>Kindergarten  Röm.-kath. Pfarre Lind-Maßweg</t>
  </si>
  <si>
    <t>Frühlingsgasse 7</t>
  </si>
  <si>
    <t>Dorfstraße 36</t>
  </si>
  <si>
    <t>Ingering II 14a</t>
  </si>
  <si>
    <t>8731</t>
  </si>
  <si>
    <t>Gaal</t>
  </si>
  <si>
    <t>Kindergarten  Gemeinde Gaal</t>
  </si>
  <si>
    <t>St. Lorenzen 101</t>
  </si>
  <si>
    <t>8715</t>
  </si>
  <si>
    <t>An der Ingering 70</t>
  </si>
  <si>
    <t>Marktstraße 6</t>
  </si>
  <si>
    <t>8723</t>
  </si>
  <si>
    <t>Kobenz</t>
  </si>
  <si>
    <t>Kindergarten  Marktgemeinde Kobenz</t>
  </si>
  <si>
    <t>Kinderhaus  Gemeinde Sankt Marein-Feistritz</t>
  </si>
  <si>
    <t>Heilpaedagogischer Kindergarten  Stadt Knittelfeld</t>
  </si>
  <si>
    <t>8430</t>
  </si>
  <si>
    <t>Leibnitz</t>
  </si>
  <si>
    <t>Kindergarten  Verein "Piccolo"</t>
  </si>
  <si>
    <t>Arnfelser Straße 25</t>
  </si>
  <si>
    <t>8463</t>
  </si>
  <si>
    <t>Leutschach an der Weinstraße</t>
  </si>
  <si>
    <t>Kindergarten  Verein "Lachtraube"</t>
  </si>
  <si>
    <t>Schulgasse 220</t>
  </si>
  <si>
    <t>8454</t>
  </si>
  <si>
    <t>Arnfels</t>
  </si>
  <si>
    <t>Kindergarten  Marktgemeinde Arnfels</t>
  </si>
  <si>
    <t>8505</t>
  </si>
  <si>
    <t>Sankt Nikolai im Sausal</t>
  </si>
  <si>
    <t>Fiebingerweg 235</t>
  </si>
  <si>
    <t>8461</t>
  </si>
  <si>
    <t>Ehrenhausen an der Weinstraße</t>
  </si>
  <si>
    <t>Kindergarten  Marktgemeinde Ehrenhausen an der Weinstraße</t>
  </si>
  <si>
    <t>8431</t>
  </si>
  <si>
    <t>Gralla</t>
  </si>
  <si>
    <t>Dr.Leo Klein-Gasse 1</t>
  </si>
  <si>
    <t>Kindergarten  Stadt Leibnitz</t>
  </si>
  <si>
    <t>Oberhaag 201</t>
  </si>
  <si>
    <t>8455</t>
  </si>
  <si>
    <t>Oberhaag</t>
  </si>
  <si>
    <t>Kinderkrippe  Gemeinde Oberhaag</t>
  </si>
  <si>
    <t>Wasserwerkstraße 29</t>
  </si>
  <si>
    <t>Kinderkrippe  Stadt Leibnitz</t>
  </si>
  <si>
    <t>Attemsallee 3</t>
  </si>
  <si>
    <t>8472</t>
  </si>
  <si>
    <t>Straß in Steiermark</t>
  </si>
  <si>
    <t>Kindergarten  Marktgemeinde Straß in Steiermark</t>
  </si>
  <si>
    <t>Kindergartenplatz 1</t>
  </si>
  <si>
    <t>8403</t>
  </si>
  <si>
    <t>Lebring-Sankt Margarethen</t>
  </si>
  <si>
    <t>Kindergarten  Marktgemeinde Lebring-Sankt Margarethen</t>
  </si>
  <si>
    <t>Ratsch an der Weinstraße 138</t>
  </si>
  <si>
    <t>Dr.-Billroth-Weg 71</t>
  </si>
  <si>
    <t>8435</t>
  </si>
  <si>
    <t>Wagna</t>
  </si>
  <si>
    <t>Kindergarten  Marktgemeinde Wagna</t>
  </si>
  <si>
    <t>Gundersdorf 16</t>
  </si>
  <si>
    <t>8413</t>
  </si>
  <si>
    <t>Ragnitz</t>
  </si>
  <si>
    <t>Kindergarten  Gemeinde Ragnitz</t>
  </si>
  <si>
    <t>Kinderkrippe  Marktgemeinde Lebring-Sankt Margarethen</t>
  </si>
  <si>
    <t>Kinderkrippe  Marktgemeinde Straß in Steiermark</t>
  </si>
  <si>
    <t>Am Schutzengelberg 11</t>
  </si>
  <si>
    <t>8451</t>
  </si>
  <si>
    <t>Heimschuh</t>
  </si>
  <si>
    <t>Kinderkrippe  Gemeinde Heimschuh</t>
  </si>
  <si>
    <t>Dorfstraße 88</t>
  </si>
  <si>
    <t>8434</t>
  </si>
  <si>
    <t>Tillmitsch</t>
  </si>
  <si>
    <t>Kinderkrippe  Gemeinde Tillmitsch</t>
  </si>
  <si>
    <t>Schulstraße 19</t>
  </si>
  <si>
    <t>Kindergarten  Marktgemeinde Gralla</t>
  </si>
  <si>
    <t>Kinderkrippe  Marktgemeinde Gralla</t>
  </si>
  <si>
    <t>Großklein 121</t>
  </si>
  <si>
    <t>8452</t>
  </si>
  <si>
    <t>Großklein</t>
  </si>
  <si>
    <t>Kindergarten  Marktgemeinde Großklein</t>
  </si>
  <si>
    <t>Kinderkrippe  Marktgemeinde Großklein</t>
  </si>
  <si>
    <t>Sankt Nikolai im Sausal 5a</t>
  </si>
  <si>
    <t>Kinderkrippe  Marktgemeinde Sankt Nikolai im Sausal</t>
  </si>
  <si>
    <t>Hengsberg 10</t>
  </si>
  <si>
    <t>8411</t>
  </si>
  <si>
    <t>Hengsberg</t>
  </si>
  <si>
    <t>Kinderkrippe  Gemeinde Hengsberg</t>
  </si>
  <si>
    <t>Wolfsberg 130</t>
  </si>
  <si>
    <t>8421</t>
  </si>
  <si>
    <t>Schwarzautal</t>
  </si>
  <si>
    <t>Kinderkrippe  Röm.-kath. Pfarre Wolfsberg im Schwarzautal</t>
  </si>
  <si>
    <t>Schulstraße 11a</t>
  </si>
  <si>
    <t>8423</t>
  </si>
  <si>
    <t>Sankt Veit in der Südsteiermark</t>
  </si>
  <si>
    <t>Kindergarten  Marktgemeinde Sankt Veit in der Südsteiermark</t>
  </si>
  <si>
    <t>Marktplatz 9</t>
  </si>
  <si>
    <t>Heiligenkreuz am Waasen</t>
  </si>
  <si>
    <t>Kindergarten  Röm.-kath. Pfarre Heiligenkreuz/Waasen</t>
  </si>
  <si>
    <t>Kindergartenstraße 6</t>
  </si>
  <si>
    <t>8410</t>
  </si>
  <si>
    <t>Wildon</t>
  </si>
  <si>
    <t>Kindergarten  Marktgemeinde Wildon</t>
  </si>
  <si>
    <t>Rettenberg 100</t>
  </si>
  <si>
    <t>8444</t>
  </si>
  <si>
    <t>Sankt Andrä-Höch</t>
  </si>
  <si>
    <t>Kindergarten  Gemeinde Sankt Andrä-Höch</t>
  </si>
  <si>
    <t>Steinriegel 67</t>
  </si>
  <si>
    <t>8442</t>
  </si>
  <si>
    <t>Kitzeck im Sausal</t>
  </si>
  <si>
    <t>Kindergarten  Gemeinde Kitzeck im Sausal</t>
  </si>
  <si>
    <t>Erzherzog-Johann-Weg 250</t>
  </si>
  <si>
    <t>8462</t>
  </si>
  <si>
    <t>Gamlitz</t>
  </si>
  <si>
    <t>Kindergarten  Marktgemeinde Gamlitz</t>
  </si>
  <si>
    <t>Kindergarten  Röm.-kath. Pfarre Wolfsberg im Schwarzautal</t>
  </si>
  <si>
    <t>Kindergartenstraße 1</t>
  </si>
  <si>
    <t>Gabersdorf 101</t>
  </si>
  <si>
    <t>8424</t>
  </si>
  <si>
    <t>Gabersdorf</t>
  </si>
  <si>
    <t>Kindergarten  Gemeinde Gabersdorf</t>
  </si>
  <si>
    <t>Sankt Nikolai ob Draßling 161</t>
  </si>
  <si>
    <t>8422</t>
  </si>
  <si>
    <t>Gleinstätten 1</t>
  </si>
  <si>
    <t>8443</t>
  </si>
  <si>
    <t>Gleinstätten</t>
  </si>
  <si>
    <t>Kindergarten  Marktgemeinde Gleinstätten</t>
  </si>
  <si>
    <t>Kindergarten  Gemeinde Tillmitsch</t>
  </si>
  <si>
    <t>Kindergarten  Gemeinde Oberhaag</t>
  </si>
  <si>
    <t>Heilpaedagogischer Kindergarten  Gemeinde Gabersdorf</t>
  </si>
  <si>
    <t>Langegg 5</t>
  </si>
  <si>
    <t>Kindergarten  Marktgemeinde Leutschach an der Weinstraße</t>
  </si>
  <si>
    <t>Schlossgasse 5</t>
  </si>
  <si>
    <t>Kirchsteig 3</t>
  </si>
  <si>
    <t>Kindergarten  Röm.-kath. Pfarre Leutschach</t>
  </si>
  <si>
    <t>Stocking 38</t>
  </si>
  <si>
    <t>Lang 43</t>
  </si>
  <si>
    <t>Lang</t>
  </si>
  <si>
    <t>Kindergarten  Gemeinde Lang</t>
  </si>
  <si>
    <t>Obere Dorfstraße 8</t>
  </si>
  <si>
    <t>Vogau</t>
  </si>
  <si>
    <t>8412</t>
  </si>
  <si>
    <t>Allerheiligen bei Wildon</t>
  </si>
  <si>
    <t>Kindergarten  Gemeinde Allerheiligen bei Wildon</t>
  </si>
  <si>
    <t>Sportplatzweg 2</t>
  </si>
  <si>
    <t>Pistorf 151</t>
  </si>
  <si>
    <t>Gemeindehausstraße 5</t>
  </si>
  <si>
    <t>Empersdorf 1a</t>
  </si>
  <si>
    <t>Empersdorf</t>
  </si>
  <si>
    <t>Kindergarten  Gemeinde Empersdorf</t>
  </si>
  <si>
    <t>St. Johann im Saggautal 100</t>
  </si>
  <si>
    <t>8453</t>
  </si>
  <si>
    <t>Sankt Johann im Saggautal</t>
  </si>
  <si>
    <t>Heilpaedagogischer Kindergarten  Gemeinde Sankt Johann im Saggautal</t>
  </si>
  <si>
    <t>Kindergarten  Gemeinde Sankt Johann im Saggautal</t>
  </si>
  <si>
    <t>Sportplatzstraße 1</t>
  </si>
  <si>
    <t>Kindergarten  Marktgemeinde Sankt Nikolai im Sausal</t>
  </si>
  <si>
    <t>Alte Reichsstraße 3a</t>
  </si>
  <si>
    <t>Kindergarten  Gemeinde Hengsberg</t>
  </si>
  <si>
    <t>Ewitsch 110</t>
  </si>
  <si>
    <t>Seggaubergstraße 4</t>
  </si>
  <si>
    <t>Grazergasse 48</t>
  </si>
  <si>
    <t>Kindergarten  Verein "Kinderbetreuungsgruppe Kiebitz"</t>
  </si>
  <si>
    <t>Kinderkrippe  Marktgemeinde Gamlitz</t>
  </si>
  <si>
    <t>Gleinstätten 3</t>
  </si>
  <si>
    <t>Kindergarten  Gemeinde Heimschuh</t>
  </si>
  <si>
    <t>Friedhofstraße 25</t>
  </si>
  <si>
    <t>Sternenring 1</t>
  </si>
  <si>
    <t>Pestalozzistraße 75a</t>
  </si>
  <si>
    <t>8700</t>
  </si>
  <si>
    <t>Leoben</t>
  </si>
  <si>
    <t>Kinderkrippe  Stadt Leoben</t>
  </si>
  <si>
    <t>Trofengbachgasse 25</t>
  </si>
  <si>
    <t>8790</t>
  </si>
  <si>
    <t>Eisenerz</t>
  </si>
  <si>
    <t>Kindergarten  Stadt Eisenerz</t>
  </si>
  <si>
    <t>Dorfstraße 18</t>
  </si>
  <si>
    <t>8712</t>
  </si>
  <si>
    <t>Proleb</t>
  </si>
  <si>
    <t>Kindergarten  Gemeinde Proleb</t>
  </si>
  <si>
    <t>Nikolaus Lenau-Straße 25</t>
  </si>
  <si>
    <t>Kindergarten  Stadt Leoben</t>
  </si>
  <si>
    <t>Moserhofstraße 4</t>
  </si>
  <si>
    <t>Steigtalstraße 28</t>
  </si>
  <si>
    <t>Schulstraße 12</t>
  </si>
  <si>
    <t>Niklasdorf</t>
  </si>
  <si>
    <t>Kindergarten  Marktgemeinde Niklasdorf</t>
  </si>
  <si>
    <t>Ruthenenweg 2</t>
  </si>
  <si>
    <t>8770</t>
  </si>
  <si>
    <t>Sankt Michael in Obersteiermark</t>
  </si>
  <si>
    <t>Kindergarten  Marktgemeinde Sankt Michael in Obersteiermark</t>
  </si>
  <si>
    <t>Gemeindegasse 6</t>
  </si>
  <si>
    <t>8792</t>
  </si>
  <si>
    <t>Sankt Peter-Freienstein</t>
  </si>
  <si>
    <t>Kindergarten  Gemeinde Sankt Peter-Freienstein</t>
  </si>
  <si>
    <t>Rebenburggasse 2a</t>
  </si>
  <si>
    <t>8793</t>
  </si>
  <si>
    <t>Trofaiach</t>
  </si>
  <si>
    <t>Kindergarten  Stadt Trofaiach</t>
  </si>
  <si>
    <t>Radmer an der Stube 35</t>
  </si>
  <si>
    <t>8795</t>
  </si>
  <si>
    <t>Radmer</t>
  </si>
  <si>
    <t>Kindergarten  Röm.-kath. Pfarre Radmer</t>
  </si>
  <si>
    <t>Hauptstraße 96</t>
  </si>
  <si>
    <t>8794</t>
  </si>
  <si>
    <t>Vordernberg</t>
  </si>
  <si>
    <t>Kindergarten  Marktgemeinde Vordernberg</t>
  </si>
  <si>
    <t>Seiz 21</t>
  </si>
  <si>
    <t>8773</t>
  </si>
  <si>
    <t>Kammern im Liesingtal</t>
  </si>
  <si>
    <t>Kindergarten  Marktgemeinde Kammern im Liesingtal</t>
  </si>
  <si>
    <t>Kirchplatz 6</t>
  </si>
  <si>
    <t>8714</t>
  </si>
  <si>
    <t>Kraubath an der Mur</t>
  </si>
  <si>
    <t>Kindergarten  Marktgemeinde Kraubath an der Mur</t>
  </si>
  <si>
    <t>Pestalozzistraße 75b</t>
  </si>
  <si>
    <t>Schulweg 3</t>
  </si>
  <si>
    <t>8772</t>
  </si>
  <si>
    <t>Traboch</t>
  </si>
  <si>
    <t>Kindergarten  Gemeinde Traboch</t>
  </si>
  <si>
    <t>Lierwaldgasse 4</t>
  </si>
  <si>
    <t>Kriechbaumweg 1</t>
  </si>
  <si>
    <t>Kehrgasse 41</t>
  </si>
  <si>
    <t>Schulgasse 7</t>
  </si>
  <si>
    <t>Gai 1</t>
  </si>
  <si>
    <t>Wald am Schoberpaß 41</t>
  </si>
  <si>
    <t>8781</t>
  </si>
  <si>
    <t>Wald am Schoberpaß</t>
  </si>
  <si>
    <t>Kindergarten  Gemeinde Wald am Schoberpaß</t>
  </si>
  <si>
    <t>Bergmanngasse 22</t>
  </si>
  <si>
    <t>Murwaldsiedlung 34</t>
  </si>
  <si>
    <t>8713</t>
  </si>
  <si>
    <t>Sankt Stefan ob Leoben</t>
  </si>
  <si>
    <t>Kindergarten  Gemeinde Sankt Stefan ob Leoben</t>
  </si>
  <si>
    <t>Klostergasse 5e</t>
  </si>
  <si>
    <t>8774</t>
  </si>
  <si>
    <t>Mautern in Steiermark</t>
  </si>
  <si>
    <t>Kindergarten  Marktgemeinde Mautern in Steiermark</t>
  </si>
  <si>
    <t>Marktstraße 71a</t>
  </si>
  <si>
    <t>8775</t>
  </si>
  <si>
    <t>Kalwang</t>
  </si>
  <si>
    <t>Kindergarten  Marktgemeinde Kalwang</t>
  </si>
  <si>
    <t>Vordernberger Straße 63</t>
  </si>
  <si>
    <t>Gösser Straße 52</t>
  </si>
  <si>
    <t>Kindergarten  Verein "Trinity"</t>
  </si>
  <si>
    <t>Erzherzog Johann-Straße 1a</t>
  </si>
  <si>
    <t>Kindergarten  Kinder- und Jugendwerk Josefinum</t>
  </si>
  <si>
    <t>Kinderkrippe  Kinder- und Jugendwerk Josefinum</t>
  </si>
  <si>
    <t>Koloniegasse 31</t>
  </si>
  <si>
    <t>Heilpaedagogischer Kindergarten  Verein "Lebenshilfe Trofaiach"</t>
  </si>
  <si>
    <t>Kinderkrippe  Stadt Trofaiach</t>
  </si>
  <si>
    <t>Radmeistergasse 11</t>
  </si>
  <si>
    <t>Kindergarten  VOESTALPINE Stahl Donawitz GmbH</t>
  </si>
  <si>
    <t>Kinderkrippe  VOESTALPINE Stahl Donawitz GmbH</t>
  </si>
  <si>
    <t>Kinderkrippe  Marktgemeinde Sankt Michael in Obersteiermark</t>
  </si>
  <si>
    <t>Mittlere Bachgasse 601</t>
  </si>
  <si>
    <t>8911</t>
  </si>
  <si>
    <t>Admont</t>
  </si>
  <si>
    <t>Grimminggasse 145</t>
  </si>
  <si>
    <t>8952</t>
  </si>
  <si>
    <t>Irdning-Donnersbachtal</t>
  </si>
  <si>
    <t>Kinderkrippe  Marktgemeinde Irdning-Donnersbachtal</t>
  </si>
  <si>
    <t>Prietal 48</t>
  </si>
  <si>
    <t>8990</t>
  </si>
  <si>
    <t>Bad Aussee</t>
  </si>
  <si>
    <t>Kindergarten  Verein "Kikri" Kinderwiese Verein für Ganzheitliche Entwicklungsförderung</t>
  </si>
  <si>
    <t>Psaltersteig 300</t>
  </si>
  <si>
    <t>8967</t>
  </si>
  <si>
    <t>Haus</t>
  </si>
  <si>
    <t>Kindergarten  Röm.-kath. Pfarre Haus im Ennstal</t>
  </si>
  <si>
    <t>Kinderkrippe  Röm.-kath. Pfarre Haus im Ennstal</t>
  </si>
  <si>
    <t>Sonnenweg 8</t>
  </si>
  <si>
    <t>8940</t>
  </si>
  <si>
    <t>Liezen</t>
  </si>
  <si>
    <t>Kinderkrippe  Benediktinerstift Admont</t>
  </si>
  <si>
    <t>Altenmarkt 99</t>
  </si>
  <si>
    <t>8934</t>
  </si>
  <si>
    <t>Altenmarkt bei Sankt Gallen</t>
  </si>
  <si>
    <t xml:space="preserve">Kindergarten  Röm.-kath. Pfarre Altenmarkt/St.Gallen </t>
  </si>
  <si>
    <t>Technologiepark 2</t>
  </si>
  <si>
    <t>8786</t>
  </si>
  <si>
    <t>Rottenmann</t>
  </si>
  <si>
    <t>Kinderkrippe  Stadt Rottenmann</t>
  </si>
  <si>
    <t>Tutterstraße 663</t>
  </si>
  <si>
    <t>8970</t>
  </si>
  <si>
    <t>Schladming</t>
  </si>
  <si>
    <t>Kinderkrippe  Stadt Schladming</t>
  </si>
  <si>
    <t>Donnersbach 84</t>
  </si>
  <si>
    <t>8953</t>
  </si>
  <si>
    <t>Kindergarten  Marktgemeinde Irdning-Donnersbachtal</t>
  </si>
  <si>
    <t>Öblarn 155</t>
  </si>
  <si>
    <t>8960</t>
  </si>
  <si>
    <t>Öblarn</t>
  </si>
  <si>
    <t>Kinderkrippe  Marktgemeinde Öblarn</t>
  </si>
  <si>
    <t>Bahnhofstraße 237</t>
  </si>
  <si>
    <t>Kindergarten  Verein "Bunte Perlen" Privatkindergarten</t>
  </si>
  <si>
    <t>Kinderkrippe  Verein "Bunte Perlen" Privatkindergarten</t>
  </si>
  <si>
    <t>Treglwang 35</t>
  </si>
  <si>
    <t>8782</t>
  </si>
  <si>
    <t>Gaishorn am See</t>
  </si>
  <si>
    <t>Kindergarten  Marktgemeinde Gaishorn am See</t>
  </si>
  <si>
    <t>Unterburg 19</t>
  </si>
  <si>
    <t>8951</t>
  </si>
  <si>
    <t>Stainach-Pürgg</t>
  </si>
  <si>
    <t>Kinderkrippe  Marktgemeinde Stainach-Pürgg</t>
  </si>
  <si>
    <t>Nikolaus-Dumba-Straße 8</t>
  </si>
  <si>
    <t>Öblarn 35</t>
  </si>
  <si>
    <t>Kindergarten  Röm.-kath. Pfarre Öblarn</t>
  </si>
  <si>
    <t>Lederergasse 319a</t>
  </si>
  <si>
    <t>Kindergarten  Stadt Rottenmann</t>
  </si>
  <si>
    <t>Kindergartengasse 2</t>
  </si>
  <si>
    <t>8900</t>
  </si>
  <si>
    <t>Selzthal</t>
  </si>
  <si>
    <t>Kindergarten  Gemeinde Selzthal</t>
  </si>
  <si>
    <t>Fronleichnamsweg 12</t>
  </si>
  <si>
    <t>Kindergarten  Stadt Liezen</t>
  </si>
  <si>
    <t>Kirchengasse 230</t>
  </si>
  <si>
    <t>8950</t>
  </si>
  <si>
    <t>Kindergarten  Röm.-kath. Pfarre Stainach</t>
  </si>
  <si>
    <t>Lassing 34</t>
  </si>
  <si>
    <t>8903</t>
  </si>
  <si>
    <t>Lassing</t>
  </si>
  <si>
    <t>Kindergarten  Gemeinde Lassing</t>
  </si>
  <si>
    <t>Gams bei Hieflau 164</t>
  </si>
  <si>
    <t>8922</t>
  </si>
  <si>
    <t>Landl</t>
  </si>
  <si>
    <t>Kindergarten  Gemeinde Landl</t>
  </si>
  <si>
    <t>Wildalpen 181</t>
  </si>
  <si>
    <t>8924</t>
  </si>
  <si>
    <t>Wildalpen</t>
  </si>
  <si>
    <t>Kindergarten  Gemeinde Wildalpen</t>
  </si>
  <si>
    <t>Mößna 179</t>
  </si>
  <si>
    <t>8961</t>
  </si>
  <si>
    <t>Sölk</t>
  </si>
  <si>
    <t>Kindergarten  Gemeinde Sölk</t>
  </si>
  <si>
    <t>Bräuhof 118</t>
  </si>
  <si>
    <t>8993</t>
  </si>
  <si>
    <t>Grundlsee</t>
  </si>
  <si>
    <t>Kindergarten  Röm.-kath. Pfarre Grundlsee</t>
  </si>
  <si>
    <t>Tauplitz 52</t>
  </si>
  <si>
    <t>8982</t>
  </si>
  <si>
    <t>Bad Mitterndorf</t>
  </si>
  <si>
    <t>Kindergarten  Marktgemeinde Bad Mitterndorf</t>
  </si>
  <si>
    <t>Weißenbach an der Enns 58</t>
  </si>
  <si>
    <t>8932</t>
  </si>
  <si>
    <t>Sankt Gallen</t>
  </si>
  <si>
    <t>Kindergarten  Marktgemeinde Sankt Gallen</t>
  </si>
  <si>
    <t>St. Martin am Grimming 20</t>
  </si>
  <si>
    <t>8954</t>
  </si>
  <si>
    <t>Mitterberg-Sankt Martin</t>
  </si>
  <si>
    <t>Kindergarten  Gemeinde Mitterberg-Sankt Martin</t>
  </si>
  <si>
    <t>Pruggern 34</t>
  </si>
  <si>
    <t>8965</t>
  </si>
  <si>
    <t>Michaelerberg-Pruggern</t>
  </si>
  <si>
    <t>Kindergarten  Gemeinde Michaelerberg-Pruggern</t>
  </si>
  <si>
    <t>Mandling 74</t>
  </si>
  <si>
    <t>8974</t>
  </si>
  <si>
    <t>Kindergarten  Stadt Schladming</t>
  </si>
  <si>
    <t>Ramsau 260</t>
  </si>
  <si>
    <t>8972</t>
  </si>
  <si>
    <t>Ramsau am Dachstein</t>
  </si>
  <si>
    <t>Kindergarten  Gemeinde Ramsau am Dachstein</t>
  </si>
  <si>
    <t>Fischerndorf 182</t>
  </si>
  <si>
    <t>8992</t>
  </si>
  <si>
    <t>Altaussee</t>
  </si>
  <si>
    <t>Kindergarten  Gemeinde Altaussee</t>
  </si>
  <si>
    <t>Kirchenlandl 151</t>
  </si>
  <si>
    <t>8931</t>
  </si>
  <si>
    <t>Stein an der Enns 149a</t>
  </si>
  <si>
    <t>Donnersbachwald 67</t>
  </si>
  <si>
    <t>Buchauer Straße 100a</t>
  </si>
  <si>
    <t>8933</t>
  </si>
  <si>
    <t>Langpoltenstraße 115</t>
  </si>
  <si>
    <t>Hall 555</t>
  </si>
  <si>
    <t>Kindergarten  Marktgemeinde Admont</t>
  </si>
  <si>
    <t>Ardning 150</t>
  </si>
  <si>
    <t>8904</t>
  </si>
  <si>
    <t>Ardning</t>
  </si>
  <si>
    <t>Kindergarten  Gemeinde Ardning</t>
  </si>
  <si>
    <t>Heilpaedagogischer Kindergarten  Stadt Liezen</t>
  </si>
  <si>
    <t>Kindergarten  Marktgemeinde Stainach-Pürgg</t>
  </si>
  <si>
    <t>Weng 50a</t>
  </si>
  <si>
    <t>8913</t>
  </si>
  <si>
    <t>Bärndorf 86</t>
  </si>
  <si>
    <t>Triebener Bundesstraße 8</t>
  </si>
  <si>
    <t>8784</t>
  </si>
  <si>
    <t>Trieben</t>
  </si>
  <si>
    <t>Kindergarten  Stadt Trieben</t>
  </si>
  <si>
    <t>Aigen 83</t>
  </si>
  <si>
    <t>8943</t>
  </si>
  <si>
    <t>Aigen im Ennstal</t>
  </si>
  <si>
    <t>Kindergarten  Gemeinde Aigen im Ennstal</t>
  </si>
  <si>
    <t>Kinderhaus  Stadt Liezen</t>
  </si>
  <si>
    <t>Bad Mitterndorf 431</t>
  </si>
  <si>
    <t>8983</t>
  </si>
  <si>
    <t>Erzherzog-Johann-Straße 287</t>
  </si>
  <si>
    <t>Kindergarten  Röm.-kath. Pfarre Schladming</t>
  </si>
  <si>
    <t>Dr. Alfons Gorbach Platz 16</t>
  </si>
  <si>
    <t>8942</t>
  </si>
  <si>
    <t>Wörschach</t>
  </si>
  <si>
    <t>Kindergarten  Gemeinde Wörschach</t>
  </si>
  <si>
    <t>Sonnenweg 255</t>
  </si>
  <si>
    <t>8971</t>
  </si>
  <si>
    <t>Gersdorf 70a</t>
  </si>
  <si>
    <t>8962</t>
  </si>
  <si>
    <t>Schulgasse 159</t>
  </si>
  <si>
    <t>Kindergarten  Steinbrecher Michaela</t>
  </si>
  <si>
    <t>Montessoristraße 254</t>
  </si>
  <si>
    <t>Assach-Unterdorf 19</t>
  </si>
  <si>
    <t>8966</t>
  </si>
  <si>
    <t>Aich</t>
  </si>
  <si>
    <t>Kindergarten  Gemeinde Aich</t>
  </si>
  <si>
    <t>Knoppen 27</t>
  </si>
  <si>
    <t>8984</t>
  </si>
  <si>
    <t>Alpinestraße 20</t>
  </si>
  <si>
    <t>8652</t>
  </si>
  <si>
    <t>Kindberg</t>
  </si>
  <si>
    <t>Kindergarten  Stadt Kindberg</t>
  </si>
  <si>
    <t>Brunngassl 10</t>
  </si>
  <si>
    <t>8670</t>
  </si>
  <si>
    <t>Krieglach</t>
  </si>
  <si>
    <t>Kindergarten  Röm.-kath. Pfarre Krieglach</t>
  </si>
  <si>
    <t>Kirchengasse 14</t>
  </si>
  <si>
    <t>8665</t>
  </si>
  <si>
    <t>Langenwang</t>
  </si>
  <si>
    <t>Kindergarten  Röm.-kath. Pfarre Langenwang</t>
  </si>
  <si>
    <t>Alleegasse 3a</t>
  </si>
  <si>
    <t>8680</t>
  </si>
  <si>
    <t>Mürzzuschlag</t>
  </si>
  <si>
    <t>Kindergarten  Stadt Mürzzuschlag</t>
  </si>
  <si>
    <t>Hauptstraße 19a</t>
  </si>
  <si>
    <t>8692</t>
  </si>
  <si>
    <t>Neuberg an der Mürz</t>
  </si>
  <si>
    <t>Kindergarten  Marktgemeinde Neuberg an der Mürz</t>
  </si>
  <si>
    <t>Wiener Straße 140c</t>
  </si>
  <si>
    <t>Steinhaus 15</t>
  </si>
  <si>
    <t>8685</t>
  </si>
  <si>
    <t>Spital am Semmering</t>
  </si>
  <si>
    <t>Kindergarten  Gemeinde Spital am Semmering</t>
  </si>
  <si>
    <t>Stanz im Mürztal 117</t>
  </si>
  <si>
    <t>8653</t>
  </si>
  <si>
    <t>Stanz im Mürztal</t>
  </si>
  <si>
    <t>Kindergarten  Gemeinde Stanz im Mürztal</t>
  </si>
  <si>
    <t>Turmgasse 7</t>
  </si>
  <si>
    <t>8644</t>
  </si>
  <si>
    <t>Wieden 100</t>
  </si>
  <si>
    <t>8643</t>
  </si>
  <si>
    <t>Schulstraße 29</t>
  </si>
  <si>
    <t>8682</t>
  </si>
  <si>
    <t>Vösendorfplatz 1</t>
  </si>
  <si>
    <t>8650</t>
  </si>
  <si>
    <t>Angerweg 23</t>
  </si>
  <si>
    <t>Kindergarten  Röm.-kath. Pfarre Kindberg</t>
  </si>
  <si>
    <t>Steinfeldstraße 8</t>
  </si>
  <si>
    <t>Kindergarten  Marktgemeinde Krieglach</t>
  </si>
  <si>
    <t>Heilpaedagogischer Kindergarten  Marktgemeinde Krieglach</t>
  </si>
  <si>
    <t>Kindergartenstraße 5</t>
  </si>
  <si>
    <t>8662</t>
  </si>
  <si>
    <t>Sankt Barbara im Mürztal</t>
  </si>
  <si>
    <t>Kindergarten  Marktgemeinde Sankt Barbara im Mürztal</t>
  </si>
  <si>
    <t>Dorfstraße 42</t>
  </si>
  <si>
    <t>8661</t>
  </si>
  <si>
    <t>Bahnhofstraße 1</t>
  </si>
  <si>
    <t>8691</t>
  </si>
  <si>
    <t>8850</t>
  </si>
  <si>
    <t>Murau</t>
  </si>
  <si>
    <t>Kindergarten  Stadt Murau</t>
  </si>
  <si>
    <t>Vorstadt 95</t>
  </si>
  <si>
    <t>8832</t>
  </si>
  <si>
    <t>Oberwölz</t>
  </si>
  <si>
    <t>Kindergarten  Stadt Oberwölz</t>
  </si>
  <si>
    <t>St. Georgen ob Murau 18</t>
  </si>
  <si>
    <t>8861</t>
  </si>
  <si>
    <t>Sankt Georgen am Kreischberg</t>
  </si>
  <si>
    <t>Kindergarten  Gemeinde Sankt Georgen am Kreischberg</t>
  </si>
  <si>
    <t>Meraner Weg 3b</t>
  </si>
  <si>
    <t>8820</t>
  </si>
  <si>
    <t>Neumarkt in der Steiermark</t>
  </si>
  <si>
    <t>Kindergarten  Marktgemeinde Neumarkt in der Steiermark</t>
  </si>
  <si>
    <t>St. Peter a. Kbg. 160</t>
  </si>
  <si>
    <t>8843</t>
  </si>
  <si>
    <t>St. Peter am Kammersberg</t>
  </si>
  <si>
    <t>Kindergarten  Marktgemeinde Sankt Peter am Kammersberg</t>
  </si>
  <si>
    <t>Hoferdorf 301</t>
  </si>
  <si>
    <t>8812</t>
  </si>
  <si>
    <t>Schulweg 81</t>
  </si>
  <si>
    <t>8831</t>
  </si>
  <si>
    <t>Niederwölz</t>
  </si>
  <si>
    <t>Kindergarten  Gemeinde Niederwölz</t>
  </si>
  <si>
    <t>Mühlen 43</t>
  </si>
  <si>
    <t>8822</t>
  </si>
  <si>
    <t>Mühlen</t>
  </si>
  <si>
    <t>Kindergarten  Marktgemeinde Mühlen</t>
  </si>
  <si>
    <t>Predlitz 82</t>
  </si>
  <si>
    <t>8863</t>
  </si>
  <si>
    <t>Stadl-Predlitz</t>
  </si>
  <si>
    <t>Kindergarten  Gemeinde Stadl-Predlitz</t>
  </si>
  <si>
    <t>Schöder 88</t>
  </si>
  <si>
    <t>8844</t>
  </si>
  <si>
    <t>Schöder</t>
  </si>
  <si>
    <t>Kindergarten  Gemeinde Schöder</t>
  </si>
  <si>
    <t>Schlossplatz 2</t>
  </si>
  <si>
    <t>8833</t>
  </si>
  <si>
    <t>Teufenbach-Katsch</t>
  </si>
  <si>
    <t>Kindergarten  Gemeinde Teufenbach-Katsch</t>
  </si>
  <si>
    <t>Ranten 7</t>
  </si>
  <si>
    <t>8853</t>
  </si>
  <si>
    <t>Ranten</t>
  </si>
  <si>
    <t>Kindergarten  Gemeinde Ranten</t>
  </si>
  <si>
    <t>Schulgasse 3a</t>
  </si>
  <si>
    <t>8811</t>
  </si>
  <si>
    <t>Scheifling</t>
  </si>
  <si>
    <t>Kindergarten  Marktgemeinde Scheifling</t>
  </si>
  <si>
    <t>Hauptstraße 58</t>
  </si>
  <si>
    <t>8813</t>
  </si>
  <si>
    <t>Sankt Lambrecht</t>
  </si>
  <si>
    <t>Kindergarten  Röm.-kath. Pfarre St. Lambrecht</t>
  </si>
  <si>
    <t>Sankt Marein bei Neumarkt 3</t>
  </si>
  <si>
    <t>Kindergarten  Verein "Kinderhaus und Kindergarten St.Marein"</t>
  </si>
  <si>
    <t>Kinderhaus  Verein "Kinderhaus und Kindergarten St.Marein"</t>
  </si>
  <si>
    <t>Heilpaedagogischer Kindergarten  Marktgemeinde Scheifling</t>
  </si>
  <si>
    <t>St. Laurentiusgasse 1</t>
  </si>
  <si>
    <t>Stolzalpe 76</t>
  </si>
  <si>
    <t>8852</t>
  </si>
  <si>
    <t>Stadl an der Mur 23b</t>
  </si>
  <si>
    <t>8862</t>
  </si>
  <si>
    <t>Kinderkrippe  Marktgemeinde Neumarkt in der Steiermark</t>
  </si>
  <si>
    <t>Krakauschatten 33</t>
  </si>
  <si>
    <t>8854</t>
  </si>
  <si>
    <t>Krakau</t>
  </si>
  <si>
    <t>Kindergarten  Gemeinde Krakau</t>
  </si>
  <si>
    <t>Kinderkrippe  Stadt Murau</t>
  </si>
  <si>
    <t>Kinderkrippe  Marktgemeinde Scheifling</t>
  </si>
  <si>
    <t>Mettersdorf 66</t>
  </si>
  <si>
    <t>8092</t>
  </si>
  <si>
    <t>Mettersdorf am Saßbach</t>
  </si>
  <si>
    <t>Kindergarten  Marktgemeinde Mettersdorf am Saßbach</t>
  </si>
  <si>
    <t>Straden 87</t>
  </si>
  <si>
    <t>8345</t>
  </si>
  <si>
    <t>Straden</t>
  </si>
  <si>
    <t>Kindergarten  Röm.-kath. Pfarre Straden</t>
  </si>
  <si>
    <t>Halbenrain 78</t>
  </si>
  <si>
    <t>8492</t>
  </si>
  <si>
    <t>Halbenrain</t>
  </si>
  <si>
    <t>Kindergarten  Röm.-kath. Pfarre Halbenrain</t>
  </si>
  <si>
    <t>Deutsch Goritz 96</t>
  </si>
  <si>
    <t>8483</t>
  </si>
  <si>
    <t>Deutsch Goritz</t>
  </si>
  <si>
    <t>Kindergarten  Gemeinde Deutsch Goritz</t>
  </si>
  <si>
    <t>Zeltingerstraße 6</t>
  </si>
  <si>
    <t>8490</t>
  </si>
  <si>
    <t>Bad Radkersburg</t>
  </si>
  <si>
    <t>Kindergarten  Stadt Bad Radkersburg</t>
  </si>
  <si>
    <t>Bierbaum am Auersbach 21</t>
  </si>
  <si>
    <t>8093</t>
  </si>
  <si>
    <t>Sankt Peter am Ottersbach</t>
  </si>
  <si>
    <t>Kindergarten  Marktgemeinde Sankt Peter am Ottersbach</t>
  </si>
  <si>
    <t>8480</t>
  </si>
  <si>
    <t>Mureck</t>
  </si>
  <si>
    <t>Siedlung 67</t>
  </si>
  <si>
    <t>Tieschen 74</t>
  </si>
  <si>
    <t>8355</t>
  </si>
  <si>
    <t>Tieschen</t>
  </si>
  <si>
    <t>Kindergarten  Marktgemeinde Tieschen</t>
  </si>
  <si>
    <t>Weinburg am Saßbach 113</t>
  </si>
  <si>
    <t>8481</t>
  </si>
  <si>
    <t>Südtirolerplatz 6a</t>
  </si>
  <si>
    <t>Dietersdorf am Gnasbach 45</t>
  </si>
  <si>
    <t>Kinderkrippe  Stadt Bad Radkersburg</t>
  </si>
  <si>
    <t>Kinderheimgasse 7</t>
  </si>
  <si>
    <t>8580</t>
  </si>
  <si>
    <t>Köflach</t>
  </si>
  <si>
    <t>Kindergarten  Stadt Köflach</t>
  </si>
  <si>
    <t>Heimgasse 1</t>
  </si>
  <si>
    <t>Ludwig-Stampfer-Gasse 11</t>
  </si>
  <si>
    <t>Kindergarten  Röm.-kath. Pfarre Köflach</t>
  </si>
  <si>
    <t>Unterwald 64</t>
  </si>
  <si>
    <t>8563</t>
  </si>
  <si>
    <t>Ligist</t>
  </si>
  <si>
    <t>Kindergarten  Marktgemeinde Ligist</t>
  </si>
  <si>
    <t>Conrad-von-Hötzendorf-Straße 12</t>
  </si>
  <si>
    <t>8570</t>
  </si>
  <si>
    <t>Voitsberg</t>
  </si>
  <si>
    <t>Kindergarten  Stadt Voitsberg</t>
  </si>
  <si>
    <t>Kremsergasse 7</t>
  </si>
  <si>
    <t>8582</t>
  </si>
  <si>
    <t>Rosental an der Kainach</t>
  </si>
  <si>
    <t>Kindergarten  Gemeinde Rosental an der Kainach</t>
  </si>
  <si>
    <t>Schulplatz 1</t>
  </si>
  <si>
    <t>8561</t>
  </si>
  <si>
    <t>Söding-Sankt Johann</t>
  </si>
  <si>
    <t>Kindergarten  Gemeinde Söding-Sankt Johann</t>
  </si>
  <si>
    <t>Bergmannstraße 247</t>
  </si>
  <si>
    <t>8591</t>
  </si>
  <si>
    <t>Maria Lankowitz</t>
  </si>
  <si>
    <t>Kindergarten  Marktgemeinde Maria Lankowitz</t>
  </si>
  <si>
    <t>Gaisfeld 32</t>
  </si>
  <si>
    <t>8564</t>
  </si>
  <si>
    <t>Krottendorf-Gaisfeld</t>
  </si>
  <si>
    <t>Kindergarten  Gemeinde Krottendorf-Gaisfeld</t>
  </si>
  <si>
    <t>Kainach bei Voitsberg 100</t>
  </si>
  <si>
    <t>8573</t>
  </si>
  <si>
    <t>Kainach bei Voitsberg</t>
  </si>
  <si>
    <t>Kindergarten  Gemeinde Kainach bei Voitsberg</t>
  </si>
  <si>
    <t>Hauptstraße 2</t>
  </si>
  <si>
    <t>8562</t>
  </si>
  <si>
    <t>Mooskirchen</t>
  </si>
  <si>
    <t>Kindergarten  Marktgemeinde Mooskirchen</t>
  </si>
  <si>
    <t>Sankt Martin am Wöllmißberg 36</t>
  </si>
  <si>
    <t>Sankt Martin am Wöllmißberg</t>
  </si>
  <si>
    <t>Kindergarten  Gemeinde Sankt Martin am Wöllmißberg</t>
  </si>
  <si>
    <t>Afling 24</t>
  </si>
  <si>
    <t>8572</t>
  </si>
  <si>
    <t>Bärnbach</t>
  </si>
  <si>
    <t>Kindergarten  Stadt Bärnbach</t>
  </si>
  <si>
    <t>Geistthal 83</t>
  </si>
  <si>
    <t>8153</t>
  </si>
  <si>
    <t>Geistthal-Södingberg</t>
  </si>
  <si>
    <t>Kindergarten  Gemeinde Geistthal-Södingberg</t>
  </si>
  <si>
    <t>Ligist 21</t>
  </si>
  <si>
    <t>Modriach 5</t>
  </si>
  <si>
    <t>8583</t>
  </si>
  <si>
    <t>Edelschrott</t>
  </si>
  <si>
    <t>Kindergarten  Marktgemeinde Edelschrott</t>
  </si>
  <si>
    <t>Hirschegg 36</t>
  </si>
  <si>
    <t>8584</t>
  </si>
  <si>
    <t>Hirschegg-Pack</t>
  </si>
  <si>
    <t>Kindergarten  Gemeinde Hirschegg-Pack</t>
  </si>
  <si>
    <t>Södingberg 35b</t>
  </si>
  <si>
    <t>8152</t>
  </si>
  <si>
    <t>Voitsberger Straße 38A</t>
  </si>
  <si>
    <t xml:space="preserve">Kindergarten  Verein "Krambambuli-Verein zur Förderung des Kleinkindes" </t>
  </si>
  <si>
    <t>Barbarasiedlung D 14</t>
  </si>
  <si>
    <t>Heilpaedagogischer Kindergarten  Stadt Köflach</t>
  </si>
  <si>
    <t>Kinderkrippe  Stadt Köflach</t>
  </si>
  <si>
    <t>Kinderkrippe  Stadt Voitsberg</t>
  </si>
  <si>
    <t>Rüsthausgasse 7</t>
  </si>
  <si>
    <t>Kinderhaus  Stadt Bärnbach</t>
  </si>
  <si>
    <t>Schulstraße 111</t>
  </si>
  <si>
    <t>Sankt Johann ob Hohenburg 23</t>
  </si>
  <si>
    <t>8565</t>
  </si>
  <si>
    <t>Ligist 95</t>
  </si>
  <si>
    <t>Kinderkrippe  Marktgemeinde Ligist</t>
  </si>
  <si>
    <t>Schillerstraße 12</t>
  </si>
  <si>
    <t>Stallhofen 313</t>
  </si>
  <si>
    <t>Stallhofen</t>
  </si>
  <si>
    <t>Kindergarten  Marktgemeinde Stallhofen Orts- u. Infrastrukturentwicklungs KG</t>
  </si>
  <si>
    <t>Kinderkrippe  Marktgemeinde Stallhofen Orts- u. Infrastrukturentwicklungs KG</t>
  </si>
  <si>
    <t>Telepark 2</t>
  </si>
  <si>
    <t>Thannhausen 3</t>
  </si>
  <si>
    <t>8160</t>
  </si>
  <si>
    <t>Thannhausen</t>
  </si>
  <si>
    <t>Kindergarten  Gemeinde Thannhausen</t>
  </si>
  <si>
    <t>Resselgasse 1</t>
  </si>
  <si>
    <t>Weiz</t>
  </si>
  <si>
    <t>Kindergarten  Verein "Villa Kunterbunt-Kinderbetreuung in Weiz"</t>
  </si>
  <si>
    <t>Kinderkrippe  Verein "Villa Kunterbunt-Kinderbetreuung in Weiz"</t>
  </si>
  <si>
    <t>Gartengasse 11</t>
  </si>
  <si>
    <t>8184</t>
  </si>
  <si>
    <t>Anger</t>
  </si>
  <si>
    <t>Kindergarten  Marktgemeinde Anger</t>
  </si>
  <si>
    <t>Hanna und Paul-Gasser-Gasse 4</t>
  </si>
  <si>
    <t>Kinderkrippe  Stadt Weiz</t>
  </si>
  <si>
    <t>Albersdorf 160</t>
  </si>
  <si>
    <t>8200</t>
  </si>
  <si>
    <t>Albersdorf-Prebuch</t>
  </si>
  <si>
    <t>Kinderkrippe  Gemeinde Albersdorf-Prebuch</t>
  </si>
  <si>
    <t>Franz-Bloder-Gasse 3</t>
  </si>
  <si>
    <t>Gleisdorf</t>
  </si>
  <si>
    <t>Kindergarten  Röm.-kath. Pfarre Gleisdorf</t>
  </si>
  <si>
    <t>Gersdorf an der Feistritz 57</t>
  </si>
  <si>
    <t>8212</t>
  </si>
  <si>
    <t>Gersdorf an der Feistritz</t>
  </si>
  <si>
    <t>Kindergarten  Gemeinde Gersdorf an der Feistritz</t>
  </si>
  <si>
    <t>Puch 1</t>
  </si>
  <si>
    <t>8182</t>
  </si>
  <si>
    <t>Puch bei Weiz</t>
  </si>
  <si>
    <t>Kinderkrippe  Gemeinnützige Bau- und Siedlungsgenossenschaft steirisches Hilfswerk f. Eigenheimbau reg.Gen.m.b.H .</t>
  </si>
  <si>
    <t>Fünfingerstraße 127</t>
  </si>
  <si>
    <t>8181</t>
  </si>
  <si>
    <t>Sankt Ruprecht an der Raab</t>
  </si>
  <si>
    <t>Kinderkrippe  Marktgemeinde Sankt Ruprecht an der Raab</t>
  </si>
  <si>
    <t>Kinderkrippe  Marktgemeinde Anger</t>
  </si>
  <si>
    <t>Hirnsdorf 167</t>
  </si>
  <si>
    <t>8221</t>
  </si>
  <si>
    <t>Feistritztal</t>
  </si>
  <si>
    <t>Kinderkrippe  Gemeinde Feistritztal</t>
  </si>
  <si>
    <t>8311</t>
  </si>
  <si>
    <t>Markt Hartmannsdorf</t>
  </si>
  <si>
    <t>Koglhof 35</t>
  </si>
  <si>
    <t>8191</t>
  </si>
  <si>
    <t>Birkfeld</t>
  </si>
  <si>
    <t xml:space="preserve">Kindergarten  Marktgemeinde Birkfeld </t>
  </si>
  <si>
    <t>Flöcking 148</t>
  </si>
  <si>
    <t>Ludersdorf-Wilfersdorf</t>
  </si>
  <si>
    <t>Kinderkrippe  Gemeinde Ludersdorf-Wilfersdorf</t>
  </si>
  <si>
    <t>Pischelsdorf 461</t>
  </si>
  <si>
    <t>Pischelsdorf am Kulm</t>
  </si>
  <si>
    <t>Kinderkrippe  Marktgemeinde Pischelsdorf am Kulm</t>
  </si>
  <si>
    <t>St. Margarethen an der Raab 42a</t>
  </si>
  <si>
    <t>8321</t>
  </si>
  <si>
    <t>St. Margarethen an der Raab</t>
  </si>
  <si>
    <t>Kinderkrippe  Röm.-kath. Pfarre St. Margarethen an der Raab</t>
  </si>
  <si>
    <t>Weizer Straße 79</t>
  </si>
  <si>
    <t>8162</t>
  </si>
  <si>
    <t>Passail</t>
  </si>
  <si>
    <t>Kindergarten  Marktgemeinde Passail</t>
  </si>
  <si>
    <t>Kinderkrippe  Gemeinde Markt Hartmannsdorf</t>
  </si>
  <si>
    <t>Pirching 80</t>
  </si>
  <si>
    <t>Hofstätten an der Raab</t>
  </si>
  <si>
    <t>Kindergarten  Gemeinde Hofstätten an der Raab</t>
  </si>
  <si>
    <t>Kinderkrippe  Gemeinde Hofstätten an der Raab</t>
  </si>
  <si>
    <t>Baierdorf-Umgebung 205</t>
  </si>
  <si>
    <t>Fladnitz/Teichalm 27a</t>
  </si>
  <si>
    <t>8163</t>
  </si>
  <si>
    <t>Fladnitz an der Teichalm</t>
  </si>
  <si>
    <t>Kinderkrippe  Gemeinde Fladnitz an der Teichalm</t>
  </si>
  <si>
    <t>Kinderkrippe  Marktgemeinde Passail</t>
  </si>
  <si>
    <t>Sinabelkirchen 17</t>
  </si>
  <si>
    <t>8261</t>
  </si>
  <si>
    <t>Sinabelkirchen</t>
  </si>
  <si>
    <t>Kinderkrippe  Marktgemeinde Sinabelkirchen</t>
  </si>
  <si>
    <t>Puch 103</t>
  </si>
  <si>
    <t>Kindergarten  Gemeinde Puch bei Weiz</t>
  </si>
  <si>
    <t>St. Margarethen an der Raab 35</t>
  </si>
  <si>
    <t>Kindergarten  Röm.-kath. Pfarre St. Margarethen an der Raab</t>
  </si>
  <si>
    <t>Göttelsberg 160</t>
  </si>
  <si>
    <t>Mortantsch</t>
  </si>
  <si>
    <t>Kindergarten  Gemeinde Mortantsch</t>
  </si>
  <si>
    <t>Fischbach 11</t>
  </si>
  <si>
    <t>8654</t>
  </si>
  <si>
    <t>Fischbach</t>
  </si>
  <si>
    <t>Kindergarten  Gemeinde Fischbach</t>
  </si>
  <si>
    <t>Naas</t>
  </si>
  <si>
    <t>Kindergarten  Gemeinde Naas</t>
  </si>
  <si>
    <t>Haslau 84</t>
  </si>
  <si>
    <t>8190</t>
  </si>
  <si>
    <t>Garrach 60</t>
  </si>
  <si>
    <t>Gutenberg-Stenzengreith</t>
  </si>
  <si>
    <t>Kindergarten  Gemeinde Gutenberg-Stenzengreith</t>
  </si>
  <si>
    <t>Rettenegg 84</t>
  </si>
  <si>
    <t>8674</t>
  </si>
  <si>
    <t>Rettenegg</t>
  </si>
  <si>
    <t>Kindergarten  Gemeinde Rettenegg</t>
  </si>
  <si>
    <t>Kindergarten  Gemeinde Feistritztal</t>
  </si>
  <si>
    <t>Hofstattgasse 8</t>
  </si>
  <si>
    <t>Kindergarten  Stadt Weiz</t>
  </si>
  <si>
    <t>Sinabelkirchen 75</t>
  </si>
  <si>
    <t>Kindergarten  Marktgemeinde Sinabelkirchen</t>
  </si>
  <si>
    <t>Krottendorfer Hauptstraße 5</t>
  </si>
  <si>
    <t>Lebing 100</t>
  </si>
  <si>
    <t>8183</t>
  </si>
  <si>
    <t>Floing</t>
  </si>
  <si>
    <t>Kindergarten  Gemeinde Floing</t>
  </si>
  <si>
    <t>Strallegg 99</t>
  </si>
  <si>
    <t>8192</t>
  </si>
  <si>
    <t>Strallegg</t>
  </si>
  <si>
    <t>Schnitzlergasse 25</t>
  </si>
  <si>
    <t>Etzersdorf 51</t>
  </si>
  <si>
    <t>Kindergarten  Marktgemeinde Sankt Ruprecht an der Raab</t>
  </si>
  <si>
    <t>Dorf 99a</t>
  </si>
  <si>
    <t>8171</t>
  </si>
  <si>
    <t>Sankt Kathrein am Offenegg</t>
  </si>
  <si>
    <t>Kindergarten  Gemeinde Sankt Kathrein am Offenegg</t>
  </si>
  <si>
    <t>Pestalozzigasse 25</t>
  </si>
  <si>
    <t>Kindergarten  Röm.-kath. Pfarre Weiz</t>
  </si>
  <si>
    <t>Dorfviertel 81</t>
  </si>
  <si>
    <t>Miesenbach bei Birkfeld</t>
  </si>
  <si>
    <t>Kindergarten  Gemeinde Miesenbach bei Birkfeld</t>
  </si>
  <si>
    <t>Reichendorf 25</t>
  </si>
  <si>
    <t>Kindergarten  Marktgemeinde Pischelsdorf am Kulm</t>
  </si>
  <si>
    <t>Waisenegg 230</t>
  </si>
  <si>
    <t>Birkengasse 3</t>
  </si>
  <si>
    <t>St. Kathrein 150</t>
  </si>
  <si>
    <t>8672</t>
  </si>
  <si>
    <t>St. Kathrein am Hauenstein</t>
  </si>
  <si>
    <t>Kindergarten  Gemeinde Sankt Kathrein am Hauenstein</t>
  </si>
  <si>
    <t>St. Margarethen an der Raab 4</t>
  </si>
  <si>
    <t>Kindergarten  Verein "Bunte Knöpfe"</t>
  </si>
  <si>
    <t>Naintsch 130</t>
  </si>
  <si>
    <t>8172</t>
  </si>
  <si>
    <t>Kindergarten  Gemeinde Fladnitz an der Teichalm</t>
  </si>
  <si>
    <t>Auen 50</t>
  </si>
  <si>
    <t>8616</t>
  </si>
  <si>
    <t>Gasen</t>
  </si>
  <si>
    <t>Kindergarten  Verein "Wiki Gasen"</t>
  </si>
  <si>
    <t>Kindergarten  Gemeinde Ludersdorf-Wilfersdorf</t>
  </si>
  <si>
    <t>Arzberg 3</t>
  </si>
  <si>
    <t>Kindergarten  Gemeinde Albersdorf-Prebuch</t>
  </si>
  <si>
    <t>8732</t>
  </si>
  <si>
    <t>Seckau</t>
  </si>
  <si>
    <t>Kindergarten  Marktgemeinde Seckau</t>
  </si>
  <si>
    <t>Kinderkrippe  Marktgemeinde Weißkirchen in Steiermark</t>
  </si>
  <si>
    <t>Kinderkrippe  Röm.-kath. Pfarre St. Lorenzen im Mürztal</t>
  </si>
  <si>
    <t>Neue Welt 16</t>
  </si>
  <si>
    <t>Kindergarten  Gemeinde Pernegg an der Mur</t>
  </si>
  <si>
    <t>Auweg 1</t>
  </si>
  <si>
    <t>Kinderkrippe  Stadt Kindberg</t>
  </si>
  <si>
    <t>Kinderkrippe  Röm.-kath. Pfarre Großsteinbach</t>
  </si>
  <si>
    <t>Kinderkrippe  Marktgemeinde Ilz</t>
  </si>
  <si>
    <t>Kinderkrippe  Gemeinde Rohr bei Hartberg</t>
  </si>
  <si>
    <t>Kinderkrippe  Oekopark Errichtungs GmbH</t>
  </si>
  <si>
    <t>Kinderkrippe  Gemeinde Stubenberg</t>
  </si>
  <si>
    <t>Kinderkrippe  Marktgemeinde Grafendorf bei Hartberg</t>
  </si>
  <si>
    <t>Kaindorf 388</t>
  </si>
  <si>
    <t>Kinderkrippe  Marktgemeinde Kaindorf</t>
  </si>
  <si>
    <t>Obersaifen 200</t>
  </si>
  <si>
    <t>Kinderkrippe  Marktgemeinde Pöllau</t>
  </si>
  <si>
    <t>Kinderkrippe  Stadt Friedberg</t>
  </si>
  <si>
    <t>Krankenhausplatz 2</t>
  </si>
  <si>
    <t>Kinderkrippe  Gemeinde Bad Loipersdorf</t>
  </si>
  <si>
    <t>Kirchberg an der Raab 277</t>
  </si>
  <si>
    <t>8324</t>
  </si>
  <si>
    <t>Kirchberg an der Raab</t>
  </si>
  <si>
    <t>Kindergarten  Gemeinde Kirchberg an der Raab</t>
  </si>
  <si>
    <t>Kinderkrippe  Gemeinde Kirchberg an der Raab</t>
  </si>
  <si>
    <t>8473</t>
  </si>
  <si>
    <t>Kinderkrippe  Marktgemeinde Paldau</t>
  </si>
  <si>
    <t>Weixelbaum 51</t>
  </si>
  <si>
    <t>Kinderkrippe  Gemeinde Deutsch Goritz</t>
  </si>
  <si>
    <t>Kinderkrippe  DIGNUM Immobilien GmbH</t>
  </si>
  <si>
    <t>Waagner-Biro-Straße 111</t>
  </si>
  <si>
    <t>Sternäckerweg 48a</t>
  </si>
  <si>
    <t>Lange Gasse 2</t>
  </si>
  <si>
    <t>Kindergarten  Bischöfliches Seminar</t>
  </si>
  <si>
    <t>Wiesenauergasse 10</t>
  </si>
  <si>
    <t>Maria-Pachleitner-Straße 63</t>
  </si>
  <si>
    <t>Rannachstraße 31</t>
  </si>
  <si>
    <t>Kindergarten  NaturGanzNah KG</t>
  </si>
  <si>
    <t>Eggenberger Gürtel 75</t>
  </si>
  <si>
    <t>Kindergarten  WBG Wohnen und Bauen Gesellschaft mbH Wien</t>
  </si>
  <si>
    <t>Vinzenzgasse 51</t>
  </si>
  <si>
    <t>Kindergarten  Benediktinerstift Admont</t>
  </si>
  <si>
    <t>Grabenstraße 168</t>
  </si>
  <si>
    <t>Kindergarten  Gapp Vermögensverwaltung KG</t>
  </si>
  <si>
    <t>Reininghauspark 7</t>
  </si>
  <si>
    <t>Kindergarten  Grazer Wechselseitige Versicherung AG</t>
  </si>
  <si>
    <t>Kindergarten  Projekt GS 60 GmbH &amp; Co KG</t>
  </si>
  <si>
    <t>Am Steinfeld 15</t>
  </si>
  <si>
    <t>Kindergarten  Bank Austria Real Invest Immobilien-Kapitalanlage GmbH</t>
  </si>
  <si>
    <t>Dominikanergasse 1a</t>
  </si>
  <si>
    <t>Nordberggasse 6a</t>
  </si>
  <si>
    <t>Kindergarten  WEGRAZ Haring Projektentwicklungs GmbH</t>
  </si>
  <si>
    <t>Kinderkrippe  Marktgemeinde Frauental an der Laßnitz</t>
  </si>
  <si>
    <t>Mühlgasse 1</t>
  </si>
  <si>
    <t>St. Josef 250</t>
  </si>
  <si>
    <t>Kindergarten  Gemeinde Sankt Josef (Weststeiermark)</t>
  </si>
  <si>
    <t>Nikolaus-Weg 1</t>
  </si>
  <si>
    <t>Kinderhaus  Stadt Deutschlandsberg</t>
  </si>
  <si>
    <t>Feisternitz 150</t>
  </si>
  <si>
    <t>Kinderkrippe  Marktgemeinde Eibiswald</t>
  </si>
  <si>
    <t>Kinderkrippe  Marktgemeinde Groß Sankt Florian</t>
  </si>
  <si>
    <t>Kinderkrippe  Gemeinde Sankt Martin im Sulmtal</t>
  </si>
  <si>
    <t>Kinderkrippe  Marktgemeinde Bad Schwanberg</t>
  </si>
  <si>
    <t>Steyeregg 11</t>
  </si>
  <si>
    <t>Kinderkrippe  Marktgemeinde Wies</t>
  </si>
  <si>
    <t>Kulmistraße 7</t>
  </si>
  <si>
    <t>Pachern-Hauptstraße 117</t>
  </si>
  <si>
    <t>Kinderkrippe  Gemeinde Kainbach bei Graz</t>
  </si>
  <si>
    <t>Dr.-Blumauer-Straße 7</t>
  </si>
  <si>
    <t>Kinderkrippe  Marktgemeinde Kalsdorf bei Graz</t>
  </si>
  <si>
    <t>Kinderkrippe  Marktgemeinde Laßnitzhöhe</t>
  </si>
  <si>
    <t>Dorfstraße 9</t>
  </si>
  <si>
    <t>Kindergarten  Meiland Immobilien GmbH</t>
  </si>
  <si>
    <t>Kinderkrippe  Meiland Immobilien GmbH</t>
  </si>
  <si>
    <t>Schmiedgasse 1</t>
  </si>
  <si>
    <t>Kinderkrippe  Marktgemeinde Peggau</t>
  </si>
  <si>
    <t>St. Oswald 100</t>
  </si>
  <si>
    <t>Sankt Oswald bei Plankenwarth</t>
  </si>
  <si>
    <t>Kindergarten  Gemeinde Sankt Oswald bei Plankenwarth</t>
  </si>
  <si>
    <t>Kinderkrippe  Gemeinde Weinitzen</t>
  </si>
  <si>
    <t>Streicherstraße 8</t>
  </si>
  <si>
    <t>Kinderkrippe  Marktgemeinde Deutschfeistritz</t>
  </si>
  <si>
    <t>Zwaring 47</t>
  </si>
  <si>
    <t>Kinderkrippe  Marktgemeinde Dobl-Zwaring</t>
  </si>
  <si>
    <t>Prellerbergstraße 1</t>
  </si>
  <si>
    <t>Kinderkrippe  Marktgemeinde Eggersdorf bei Graz</t>
  </si>
  <si>
    <t>Kinderkrippe  Röm.-kath. Pfarre Frohnleiten</t>
  </si>
  <si>
    <t>Rauscherstraße 3</t>
  </si>
  <si>
    <t>Kindergarten  Kohlbacher GmbH</t>
  </si>
  <si>
    <t>Kinderkrippe  Kohlbacher GmbH</t>
  </si>
  <si>
    <t>Kinderkrippe  Gemeinde Lang</t>
  </si>
  <si>
    <t>Kinderkrippe  Gemeinde Ragnitz</t>
  </si>
  <si>
    <t>Mitterfeldweg 12</t>
  </si>
  <si>
    <t>Kinderkrippe  Marktgemeinde Wagna</t>
  </si>
  <si>
    <t>Kinderkrippe  Marktgemeinde Gleinstätten</t>
  </si>
  <si>
    <t>Emmerich Assmann-Gasse 6</t>
  </si>
  <si>
    <t>Kinderkrippe  Silver Living GmbH</t>
  </si>
  <si>
    <t>Wagnastraße 13</t>
  </si>
  <si>
    <t>St. Georgen an der Stiefing 130a</t>
  </si>
  <si>
    <t>Sankt Georgen an der Stiefing</t>
  </si>
  <si>
    <t>Kindergarten  Marktgemeinde Sankt Georgen an der Stiefing</t>
  </si>
  <si>
    <t>Kinderkrippe  Marktgemeinde Sankt Georgen an der Stiefing</t>
  </si>
  <si>
    <t>Schulstraße 11c</t>
  </si>
  <si>
    <t>Kinderkrippe  Marktgemeinde Sankt Veit in der Südsteiermark</t>
  </si>
  <si>
    <t>Obere Dorfstraße 6</t>
  </si>
  <si>
    <t>Kinderkrippe  Marktgemeinde Wildon</t>
  </si>
  <si>
    <t>Kinderkrippe  Marktgemeinde Kraubath an der Mur</t>
  </si>
  <si>
    <t>Kinderkrippe  Marktgemeinde Mautern in Steiermark</t>
  </si>
  <si>
    <t>Kirchengasse 213</t>
  </si>
  <si>
    <t>Kindergarten  Stadt Bad Aussee</t>
  </si>
  <si>
    <t>Wiesackstraße 1000</t>
  </si>
  <si>
    <t>Gröbming</t>
  </si>
  <si>
    <t>Kindergarten  Marktgemeinde Gröbming</t>
  </si>
  <si>
    <t>Kinderkrippe  Marktgemeinde Gröbming</t>
  </si>
  <si>
    <t>Kinderkrippe  Gemeinde Lassing</t>
  </si>
  <si>
    <t>Kinderkrippe  Stadt Trieben</t>
  </si>
  <si>
    <t>Mittlere Bachgasse 625</t>
  </si>
  <si>
    <t>Kinderkrippe  Marktgemeinde Admont</t>
  </si>
  <si>
    <t>Bad Mitterndorf 477</t>
  </si>
  <si>
    <t>Kinderkrippe  Gemeinde Stadl-Predlitz</t>
  </si>
  <si>
    <t>Katschtalstraße 14</t>
  </si>
  <si>
    <t>8842</t>
  </si>
  <si>
    <t>Hauptstraße 31</t>
  </si>
  <si>
    <t>Volksbankplatz 2</t>
  </si>
  <si>
    <t>Kinderkrippe  VOBIS Kommunalbau GmbH</t>
  </si>
  <si>
    <t>Gößnitz-Dorf 44</t>
  </si>
  <si>
    <t>Sankt Johann ob Hohenburg 83</t>
  </si>
  <si>
    <t>Kinderkrippe  Gemeinde Söding-Sankt Johann</t>
  </si>
  <si>
    <t>Packerstraße 34</t>
  </si>
  <si>
    <t>Kinderkrippe  MeiKi Projekt Söding Errichtungs und Betreiber GmbH u Co KG</t>
  </si>
  <si>
    <t>Mitterdorf an der Raab 5d</t>
  </si>
  <si>
    <t>Mitterdorf an der Raab</t>
  </si>
  <si>
    <t>Kindergarten  Gemeinde Mitterdorf an der Raab</t>
  </si>
  <si>
    <t>Kirchenviertel 11</t>
  </si>
  <si>
    <t>8673</t>
  </si>
  <si>
    <t>Ratten</t>
  </si>
  <si>
    <t>Kindergarten  Gemeinde Ratten</t>
  </si>
  <si>
    <t>Kinderkrippe  Gemeinde Gersdorf an der Feistritz</t>
  </si>
  <si>
    <t>Dr.-Hermann-Hornung-Gasse 31</t>
  </si>
  <si>
    <t>Kindergarten  JUKi GmbH</t>
  </si>
  <si>
    <t>Labuch 19</t>
  </si>
  <si>
    <t>Nitscha 2</t>
  </si>
  <si>
    <t>Laßnitzthal 310</t>
  </si>
  <si>
    <t>Mühlgasse 68</t>
  </si>
  <si>
    <t>Kinderkrippe  JUKi GmbH</t>
  </si>
  <si>
    <t>8211</t>
  </si>
  <si>
    <t>Ilztal</t>
  </si>
  <si>
    <t>Kindergarten  Gemeinde Ilztal</t>
  </si>
  <si>
    <t>Flurgasse 329</t>
  </si>
  <si>
    <t>Südtiroler Platz 3</t>
  </si>
  <si>
    <t>Kinderhaus  Gemeinde Fohnsdorf</t>
  </si>
  <si>
    <t>Gaaler Straße 12</t>
  </si>
  <si>
    <t>St. Wolfganger-Straße 7b</t>
  </si>
  <si>
    <t>8742</t>
  </si>
  <si>
    <t>Obdach</t>
  </si>
  <si>
    <t>Kindergarten  Marktgemeinde Obdach</t>
  </si>
  <si>
    <t>Kinderkrippe  Marktgemeinde Obdach</t>
  </si>
  <si>
    <t>Poststraße 15</t>
  </si>
  <si>
    <t>Kinderkrippe  Stadt Spielberg</t>
  </si>
  <si>
    <t>St. Jakob 33</t>
  </si>
  <si>
    <t>8614</t>
  </si>
  <si>
    <t>Breitenau am Hochlantsch</t>
  </si>
  <si>
    <t>Kindergarten  Marktgemeinde Breitenau am Hochlantsch</t>
  </si>
  <si>
    <t>Kinderkrippe  Marktgemeinde Krieglach</t>
  </si>
  <si>
    <t>Kinderkrippe  Gemeinde Pernegg an der Mur</t>
  </si>
  <si>
    <t xml:space="preserve">Kinderkrippe  Marktgemeinde Aflenz </t>
  </si>
  <si>
    <t>Tragösser Straße 5</t>
  </si>
  <si>
    <t>Hauptstraße 10</t>
  </si>
  <si>
    <t>Untere Hauptstraße 1</t>
  </si>
  <si>
    <t>8663</t>
  </si>
  <si>
    <t>Dorfstraße 6</t>
  </si>
  <si>
    <t>Kinderkrippe  Marktgemeinde Sankt Barbara im Mürztal</t>
  </si>
  <si>
    <t>Brunnenweg 1</t>
  </si>
  <si>
    <t>8641</t>
  </si>
  <si>
    <t>Sankt Marein im Mürztal</t>
  </si>
  <si>
    <t>Kindergarten  Marktgemeinde Sankt Marein im Mürztal</t>
  </si>
  <si>
    <t>Kinderkrippe  Gemeinde Bad Blumau</t>
  </si>
  <si>
    <t>Kinderkrippe  Gemeinde Buch-St. Magdalena</t>
  </si>
  <si>
    <t>Lafnitz 35</t>
  </si>
  <si>
    <t>8233</t>
  </si>
  <si>
    <t>Lafnitz</t>
  </si>
  <si>
    <t>Kindergarten  Gemeinde Lafnitz</t>
  </si>
  <si>
    <t>Kinderkrippe  Gemeinde Lafnitz</t>
  </si>
  <si>
    <t>Schulstraße 15</t>
  </si>
  <si>
    <t>8243</t>
  </si>
  <si>
    <t>Pinggau</t>
  </si>
  <si>
    <t>Kindergarten  Marktgemeinde Pinggau</t>
  </si>
  <si>
    <t>Kinderkrippe  Marktgemeinde Pinggau</t>
  </si>
  <si>
    <t>St. Johann in der Haide 251</t>
  </si>
  <si>
    <t>Kinderkrippe  Gemeinde Sankt Joahnn in der Haide</t>
  </si>
  <si>
    <t>Kinderkrippe  Gemeinde Söchau</t>
  </si>
  <si>
    <t>Dechantskirchen 245</t>
  </si>
  <si>
    <t>8241</t>
  </si>
  <si>
    <t>Dechantskirchen</t>
  </si>
  <si>
    <t>Kindergarten  Gemeinde Dechantskirchen</t>
  </si>
  <si>
    <t>Kinderkrippe  Gemeinde Dechantskirchen</t>
  </si>
  <si>
    <t>Formbacherstraße 360</t>
  </si>
  <si>
    <t>Kinderkrippe  Gemeinde Großwilfersdorf</t>
  </si>
  <si>
    <t>Hofkirchen 244</t>
  </si>
  <si>
    <t>Lobenfeldstraße 1</t>
  </si>
  <si>
    <t>Kinderkrippe  Marktgemeinde Neudau</t>
  </si>
  <si>
    <t>Kinderkrippe  Gemeinde Rohrbach an der Lafnitz</t>
  </si>
  <si>
    <t>Kinderkrippe  Gemeinde Waldbach-Mönichwald</t>
  </si>
  <si>
    <t>Halbenrain 75</t>
  </si>
  <si>
    <t>Kinderkrippe  Röm.-kath. Pfarre Halbenrain</t>
  </si>
  <si>
    <t>Jagerberg 98</t>
  </si>
  <si>
    <t>8091</t>
  </si>
  <si>
    <t>Jagerberg</t>
  </si>
  <si>
    <t>Kindergarten  Marktgemeinde Jagerberg</t>
  </si>
  <si>
    <t>Kinderkrippe  Marktgemeinde Jagerberg</t>
  </si>
  <si>
    <t>Klöch 112</t>
  </si>
  <si>
    <t>8493</t>
  </si>
  <si>
    <t>Klöch</t>
  </si>
  <si>
    <t>Kindergarten  Marktgemeinde Klöch</t>
  </si>
  <si>
    <t>Klöch 119</t>
  </si>
  <si>
    <t>Kinderkrippe  Marktgemeinde Klöch</t>
  </si>
  <si>
    <t>Kinderkrippe  Marktgemeinde Mettersdorf am Saßbach</t>
  </si>
  <si>
    <t>Brunn 94</t>
  </si>
  <si>
    <t>Süßenberger Straße 30</t>
  </si>
  <si>
    <t>Kindergarten  Stadt Mureck</t>
  </si>
  <si>
    <t>Kinderkrippe  Stadt Mureck</t>
  </si>
  <si>
    <t>Frannach 31</t>
  </si>
  <si>
    <t>Kinderkrippe  Gemeinde Pirching am Traubenberg</t>
  </si>
  <si>
    <t>Kinderkrippe  Marktgemeinde Sankt Anna am Aigen</t>
  </si>
  <si>
    <t>Kinderkrippe  Marktgemeinde Sankt Stefan im Rosental</t>
  </si>
  <si>
    <t>Straden 61</t>
  </si>
  <si>
    <t>Kinderkrippe  Marktgemeinde Straden</t>
  </si>
  <si>
    <t>Ziegelstraße 80b</t>
  </si>
  <si>
    <t>Mariatroster Straße 378</t>
  </si>
  <si>
    <t>Kinderkrippe  FÖL Liegenschaftsentwicklung GmbH</t>
  </si>
  <si>
    <t>Kinderkrippe  BYB GmbH</t>
  </si>
  <si>
    <t>Mohsgasse 6</t>
  </si>
  <si>
    <t>Kinderkrippe  Kinderbetreuungsverein Rasselbande Graz</t>
  </si>
  <si>
    <t>Kinderkrippe  Gapp Vermögensverwaltung KG</t>
  </si>
  <si>
    <t>Kinderkrippe  WBG Wohnen und Bauen Gesellschaft mbH Wien</t>
  </si>
  <si>
    <t>Handelstraße 7</t>
  </si>
  <si>
    <t>Kinderkrippe  K2 Immo GmbH</t>
  </si>
  <si>
    <t>Kinderkrippe  Bank Austria Real Invest Immobilien-Kapitalanlage GmbH</t>
  </si>
  <si>
    <t>Bezeichnung</t>
  </si>
  <si>
    <t>Ukrainisch</t>
  </si>
  <si>
    <t>SUMMEN</t>
  </si>
  <si>
    <t>Nicht beobachtbar</t>
  </si>
  <si>
    <t>ESprUkrain</t>
  </si>
  <si>
    <t>Name und Adresse der Einrichtung**:</t>
  </si>
  <si>
    <t>**befüllt sich nach Eingabe der Einrichtungsnummer automatisch</t>
  </si>
  <si>
    <t>*befüllt sich nach Angaben zu Kindern automatisch</t>
  </si>
  <si>
    <t>Gesamtanzahl der Kinder im drittletzten Kindergartenjahr bis zum letzten Kindergartenjahr</t>
  </si>
  <si>
    <t>Gesamtanzahl der beobachteten Kinder im drittletzten Kindergartenjahr bis zum letzten Kindergartenjahr</t>
  </si>
  <si>
    <t>Gesamtanzahl Kinder im drittletzten Kindergartenjahr bis zum letzten Kindergartenjahr mit spez. Sprachförderbedarf</t>
  </si>
  <si>
    <t>Kinderanzahl Rückmeldung Frühjahr*:</t>
  </si>
  <si>
    <t>Kinderanzahl Rückmeldung Herbst*:</t>
  </si>
  <si>
    <t>Kindergarten  Verein für Franziskanische Bildung (VfFB)</t>
  </si>
  <si>
    <t>Grillweg 7b</t>
  </si>
  <si>
    <t>Kindergarten  C&amp;P Bauträger GmbH</t>
  </si>
  <si>
    <t>Kindergarten  K2 Immo GmbH</t>
  </si>
  <si>
    <t>Dorfstraße 46</t>
  </si>
  <si>
    <t>Kindergarten  MGI Vermietungen GmbH c/o Silver Living Bau- und Projektbetreuung GmbH</t>
  </si>
  <si>
    <t>Kinderkrippe  MGI Vermietungen GmbH c/o Silver Living Bau- und Projektbetreuung GmbH</t>
  </si>
  <si>
    <t>Kindergarten  Gemeinde Weinitzen</t>
  </si>
  <si>
    <t>Hauptplatz 33</t>
  </si>
  <si>
    <t>Kirchengasse 20a</t>
  </si>
  <si>
    <t>Kinderkrippe  Marktgemeinde Gratwein-Straßengel</t>
  </si>
  <si>
    <t>August-Plattl-Weg 20</t>
  </si>
  <si>
    <t>Allerheiligen bei Wildon 170</t>
  </si>
  <si>
    <t>Kinderkrippe  Gemeinde Empersdorf</t>
  </si>
  <si>
    <t>Grazerstraße 21</t>
  </si>
  <si>
    <t>Kinderkrippe  Gemeinde Sankt Andrä-Höch</t>
  </si>
  <si>
    <t>Rohrbacherweg 16</t>
  </si>
  <si>
    <t>Sankt Ulrich am Waasen 117</t>
  </si>
  <si>
    <t>Kinderkrippe  Marktgemeinde Heiligenkreuz am Waasen</t>
  </si>
  <si>
    <t>Hauptstraße 32</t>
  </si>
  <si>
    <t>8920</t>
  </si>
  <si>
    <t>Aigen 14</t>
  </si>
  <si>
    <t>Kinderkrippe  Gemeinde Aigen im Ennstal</t>
  </si>
  <si>
    <t>Schulweg 81a</t>
  </si>
  <si>
    <t>Kinderkrippe  Gemeinde Niederwölz</t>
  </si>
  <si>
    <t>Friedhofgasse 3</t>
  </si>
  <si>
    <t>Kinderkrippe  Gemeinde Rosental an der Kainach</t>
  </si>
  <si>
    <t>Dorfplatz 3a</t>
  </si>
  <si>
    <t>Prebensdorf 72</t>
  </si>
  <si>
    <t>Kindergarten  Gemeinde Strallegg</t>
  </si>
  <si>
    <t>Lindenweg 2</t>
  </si>
  <si>
    <t xml:space="preserve">Kinderkrippe  Marktgemeinde Birkfeld </t>
  </si>
  <si>
    <t>Pischelsdorf 530</t>
  </si>
  <si>
    <t>Johann-Strauß-Gasse 86</t>
  </si>
  <si>
    <t>Kinderkrippe  Stadt Judenburg</t>
  </si>
  <si>
    <t>Roseggergasse 37</t>
  </si>
  <si>
    <t>Kindergarten  Dipl.-Ing Pajduch Andreas Emmerich</t>
  </si>
  <si>
    <t>Kinderkrippe  Dipl.-Ing Pajduch Andreas Emmerich</t>
  </si>
  <si>
    <t>Eichkögl 4</t>
  </si>
  <si>
    <t>Kinderkrippe  Gemeinde Eichkögl</t>
  </si>
  <si>
    <t>Schulweg 11</t>
  </si>
  <si>
    <t>Kinderkrippe  C&amp;P Bauträger GmbH</t>
  </si>
  <si>
    <t>Mariatroster Straße 212</t>
  </si>
  <si>
    <t>Kinderkrippe  Projekt M212 GmbH &amp; Co.KG</t>
  </si>
  <si>
    <t>Plüddemanngasse 46</t>
  </si>
  <si>
    <t>Kinderkrippe  GATEX GmbH &amp; Co KG</t>
  </si>
  <si>
    <t>Waltendorfer Hauptstraße 1</t>
  </si>
  <si>
    <t>Kinderkrippe  WEGRAZ Haring Projektentwicklungs GmbH</t>
  </si>
  <si>
    <t>Gemeldete Kinder KIN Frühjahr 24:</t>
  </si>
  <si>
    <t>Gemeldete Kinder KIN Herbst 24:</t>
  </si>
  <si>
    <r>
      <t>Im</t>
    </r>
    <r>
      <rPr>
        <b/>
        <sz val="11"/>
        <color theme="1"/>
        <rFont val="Calibri Light"/>
        <family val="2"/>
      </rPr>
      <t xml:space="preserve"> Herbst 2024 </t>
    </r>
    <r>
      <rPr>
        <sz val="11"/>
        <color theme="1"/>
        <rFont val="Calibri Light"/>
        <family val="2"/>
      </rPr>
      <t>ist hier die Anzahl der benötigten Beobachtungsbögen für die Beobachtung im Frühjahr 2025 anzugeben:</t>
    </r>
  </si>
  <si>
    <t>Schule (Herbst 2024)</t>
  </si>
  <si>
    <r>
      <t xml:space="preserve">Drittletztes Jahr
</t>
    </r>
    <r>
      <rPr>
        <i/>
        <sz val="11"/>
        <color theme="1"/>
        <rFont val="Calibri Light"/>
        <family val="2"/>
      </rPr>
      <t>(02.09.2019  bis 01.09.2020)</t>
    </r>
  </si>
  <si>
    <r>
      <t xml:space="preserve">Vorletztes Jahr
</t>
    </r>
    <r>
      <rPr>
        <i/>
        <sz val="11"/>
        <color theme="1"/>
        <rFont val="Calibri Light"/>
        <family val="2"/>
      </rPr>
      <t>(02.09.2018 bis 01.09.2019)</t>
    </r>
  </si>
  <si>
    <r>
      <t xml:space="preserve">Letztes Jahr
</t>
    </r>
    <r>
      <rPr>
        <i/>
        <sz val="11"/>
        <color theme="1"/>
        <rFont val="Calibri Light"/>
        <family val="2"/>
      </rPr>
      <t>(02.09.2017 bis 01.09.2018)</t>
    </r>
  </si>
  <si>
    <r>
      <t>…</t>
    </r>
    <r>
      <rPr>
        <b/>
        <sz val="11"/>
        <color theme="1"/>
        <rFont val="Calibri Light"/>
        <family val="2"/>
      </rPr>
      <t xml:space="preserve">davon </t>
    </r>
    <r>
      <rPr>
        <sz val="11"/>
        <color theme="1"/>
        <rFont val="Calibri Light"/>
        <family val="2"/>
      </rPr>
      <t>Anzahl jener Kinder mit Sprachförderbedarf, die laut Geburtsdatum im Herbst 2024 die Schule besuchen werden (Priorität 1)</t>
    </r>
  </si>
  <si>
    <t>Anzahl der Kinder im verpflichtenden Kindergartenjahr (2024/25), für die im CALL "Frühe Sprachförderung" angesucht werden kann (Priorität 2)</t>
  </si>
  <si>
    <t>Wurde das Kind bereits im Jahr 2023 oder zuvor in dieser Einrichtung beobachtet?</t>
  </si>
  <si>
    <r>
      <t xml:space="preserve">Wenn </t>
    </r>
    <r>
      <rPr>
        <u/>
        <sz val="10.5"/>
        <color theme="1"/>
        <rFont val="Calibri Light"/>
        <family val="2"/>
      </rPr>
      <t>ja</t>
    </r>
    <r>
      <rPr>
        <sz val="10.5"/>
        <color theme="1"/>
        <rFont val="Calibri Light"/>
        <family val="2"/>
      </rPr>
      <t>, hatte das Kind im Jahr 2023 spezifischen Sprachförderbedarf?</t>
    </r>
  </si>
  <si>
    <t>Name der Leitung</t>
  </si>
  <si>
    <r>
      <t xml:space="preserve">Notizen Frühjahr 2024: </t>
    </r>
    <r>
      <rPr>
        <i/>
        <sz val="11"/>
        <color theme="0" tint="-0.34998626667073579"/>
        <rFont val="Calibri Light"/>
        <family val="2"/>
      </rPr>
      <t>Z.B. Kind A1 wurde abgemeldet, Kind B12 nach Rücksprache mit Sonderkindergartenpädagog:in und Fachberatung "Frühe Sprachförderung" nicht beobachtbar …</t>
    </r>
  </si>
  <si>
    <r>
      <t xml:space="preserve">Notizen Herbst 2024: </t>
    </r>
    <r>
      <rPr>
        <i/>
        <sz val="11"/>
        <color theme="0" tint="-0.34998626667073579"/>
        <rFont val="Calibri Light"/>
        <family val="2"/>
      </rPr>
      <t>Z.B. Kind A1 wurde abgemeldet, Kind B12 nach Rücksprache mit Sonderkindergartenpädagog:in und Fachberatung "Frühe Sprachförderung" nicht beobachtbar …</t>
    </r>
  </si>
  <si>
    <t>Grottenhofstraße 150</t>
  </si>
  <si>
    <t>Praxiskindergarten  Bildungsanstalt für Elementarpädagogik Graz</t>
  </si>
  <si>
    <t>Gaswerkstraße 15</t>
  </si>
  <si>
    <t>Hort  Stadtgemeinde Graz, Abteilung für Bildung und Integration</t>
  </si>
  <si>
    <t>Am Fröbelpark 1</t>
  </si>
  <si>
    <t>Kalvariengürtel 64</t>
  </si>
  <si>
    <t>Hort  Landeshort - Abteilung 11</t>
  </si>
  <si>
    <t>Hort  Verein der Freien Waldorfschule Graz</t>
  </si>
  <si>
    <t>Seidenhofstraße 52</t>
  </si>
  <si>
    <t>Praxishort  Bildungsanstalt für Elementarpädagogik Graz</t>
  </si>
  <si>
    <t>Hort  Verein "Karl-Schubert-Schule"</t>
  </si>
  <si>
    <t>Am Damm 23</t>
  </si>
  <si>
    <t>Hort  Österr. Kinderfreunde Ortsgruppe Graz-Leonhard</t>
  </si>
  <si>
    <t>Kinderkrippe  x8-projects GmbH &amp; Co KG</t>
  </si>
  <si>
    <t xml:space="preserve">Kinderhaus  Technische Universität Graz </t>
  </si>
  <si>
    <t xml:space="preserve">Kinderkrippe  Technische Universität Graz </t>
  </si>
  <si>
    <t>Kinderkrippe  Granit Holding GmbH</t>
  </si>
  <si>
    <t>Kindergarten  C. Kovac Immobilien GmbH</t>
  </si>
  <si>
    <t>Kinderkrippe  C. Kovac Immobilien GmbH</t>
  </si>
  <si>
    <t>Kindergarten  Granit Holding GmbH</t>
  </si>
  <si>
    <t>Kinderkrippe  Institut für Familienförderung Gemeinnützige GmbH</t>
  </si>
  <si>
    <t>Pestalozzistraße 59</t>
  </si>
  <si>
    <t>Panoramagasse 23</t>
  </si>
  <si>
    <t>Keplerstraße 52</t>
  </si>
  <si>
    <t>Kronesgasse 3</t>
  </si>
  <si>
    <t>Sackstraße 20</t>
  </si>
  <si>
    <t>Dornschneidergasse 39</t>
  </si>
  <si>
    <t>Dominikanergasse 1</t>
  </si>
  <si>
    <t>Hort  Stadt Mariazell</t>
  </si>
  <si>
    <t>Hort  Stadt Bruck an der Mur</t>
  </si>
  <si>
    <t>Utschtal 52</t>
  </si>
  <si>
    <t>Praxiskindergarten  Bildungsanstalt für Elementarpädagogik Bruck an der Mur</t>
  </si>
  <si>
    <t>Unterbergla 55</t>
  </si>
  <si>
    <t>St. Josef 161</t>
  </si>
  <si>
    <t>Hort  Gemeinde Sankt Josef (Weststeiermark)</t>
  </si>
  <si>
    <t>Hort  Röm.-kath. Pfarre Fürstenfeld</t>
  </si>
  <si>
    <t>Hauptstraße 130</t>
  </si>
  <si>
    <t>Hort  Marktgemeinde Kalsdorf bei Graz</t>
  </si>
  <si>
    <t>Triester Straße 76</t>
  </si>
  <si>
    <t>Hort  Marktgemeinde Feldkirchen bei Graz</t>
  </si>
  <si>
    <t>Hort  Marktgemeinde Übelbach, Orts- u. Infrastrukturentwicklungs KG</t>
  </si>
  <si>
    <t>Edelseegasse 13</t>
  </si>
  <si>
    <t>Praxiskindergarten  Bildungsanstalt für Elementarpädagogik Hartberg</t>
  </si>
  <si>
    <t>Praxishort  Bildungsanstalt für Elementarpädagogik Hartberg</t>
  </si>
  <si>
    <t>Praxiskinderkrippe  Bildungsanstalt für Elementarpädagogik Hartberg</t>
  </si>
  <si>
    <t>Gartengasse 6</t>
  </si>
  <si>
    <t>Hort  Stadt Hartberg</t>
  </si>
  <si>
    <t>Stadion-Straße 8</t>
  </si>
  <si>
    <t>Praxiskindergarten  Bildungsanstalt für Elementarpädagogik Judenburg</t>
  </si>
  <si>
    <t>Hort  Gemeinde Fohnsdorf</t>
  </si>
  <si>
    <t>Sankt Nikolai im Sausal 35</t>
  </si>
  <si>
    <t>Hort  Marktgemeinde Sankt Nikolai im Sausal</t>
  </si>
  <si>
    <t>Hort  Kinder- und Jugendwerk Josefinum</t>
  </si>
  <si>
    <t>Praxiskindergarten  Bildungsanstalt für Elementarpädagogik Liezen</t>
  </si>
  <si>
    <t>Sankt Georgen 4a</t>
  </si>
  <si>
    <t xml:space="preserve">Kindergarten  Verein für Ganzheitliches Lernen nach Montessori </t>
  </si>
  <si>
    <t>Mariazeller Straße 7</t>
  </si>
  <si>
    <t>Hort  Stadt Mürzzuschlag</t>
  </si>
  <si>
    <t>Hort  Marktgemeinde Neumarkt Schulbauerrichtungs- und Sanierungs KG</t>
  </si>
  <si>
    <t>Süßenberger Straße 29</t>
  </si>
  <si>
    <t>Praxiskindergarten  Bildungsanstalt für Elementarpädagogik Mureck</t>
  </si>
  <si>
    <t>Hort  Stadt Köflach</t>
  </si>
  <si>
    <t>Helmut-Glaser-Straße 5</t>
  </si>
  <si>
    <t>Hort  Stadt Voitsberg</t>
  </si>
  <si>
    <t>Hort  Gemeinde Ludersdorf-Wilfersdorf</t>
  </si>
  <si>
    <t>Benediktstraße 1</t>
  </si>
  <si>
    <t>Kinderkrippe  Marktgemeinde Preding</t>
  </si>
  <si>
    <t>Unterbergla 57</t>
  </si>
  <si>
    <t>Kinderkrippe  Gemeinde Haselsdorf-Tobelbad</t>
  </si>
  <si>
    <t>St. Bartholomä 204</t>
  </si>
  <si>
    <t>Kinderkrippe  Gemeinde Sankt Bartholomä</t>
  </si>
  <si>
    <t>Thalerseestraße 75</t>
  </si>
  <si>
    <t>Erzherzog-Johann-Straße 2</t>
  </si>
  <si>
    <t>Kinderkrippe  Gemeinde Werndorf</t>
  </si>
  <si>
    <t>Spenglergasse 6</t>
  </si>
  <si>
    <t>Kinderkrippe  Gemeinde Allerheiligen bei Wildon</t>
  </si>
  <si>
    <t>Kinderkrippe  Marktgemeinde Arnfels</t>
  </si>
  <si>
    <t>Hengsberg 5</t>
  </si>
  <si>
    <t>Hainsdorf 34</t>
  </si>
  <si>
    <t>Kinderkrippe  Marktgemeinde Kammern im Liesingtal</t>
  </si>
  <si>
    <t>Kärntner Straße 71</t>
  </si>
  <si>
    <t>Koloniegasse 38</t>
  </si>
  <si>
    <t>Sportplatzgasse 406</t>
  </si>
  <si>
    <t>Hort  Gemeinde Rosental an der Kainach</t>
  </si>
  <si>
    <t>Bermenweg 1</t>
  </si>
  <si>
    <t>Kindergarten  Gemeinde Markt Hartmannsdorf</t>
  </si>
  <si>
    <t>In der Weiz 109</t>
  </si>
  <si>
    <t>Kinderkrippe  Gemeinde Sankt Margarethen bei Knittelfeld</t>
  </si>
  <si>
    <t>Kinderkrippe  Röm.-kath. Pfarre Langenwang</t>
  </si>
  <si>
    <t>Pötschenweg 49</t>
  </si>
  <si>
    <t>Kinderkrippe  Marktgemeinde Neuberg an der Mürz</t>
  </si>
  <si>
    <t>Kapfenstein 181</t>
  </si>
  <si>
    <t>Kinderkrippe  Gemeinde Kapfenstein</t>
  </si>
  <si>
    <t>Hort  Gemeinde Kirchberg an der Raab</t>
  </si>
  <si>
    <t>Steinbergstraße 10</t>
  </si>
  <si>
    <t>Kindergarten  Winkler Immobilien GmbH</t>
  </si>
  <si>
    <t>Kinderkrippe  OstermannTamara</t>
  </si>
  <si>
    <t>Kindergarten-
jahr</t>
  </si>
  <si>
    <r>
      <t xml:space="preserve">Geburts-
datum 
</t>
    </r>
    <r>
      <rPr>
        <i/>
        <sz val="9"/>
        <color theme="1"/>
        <rFont val="Calibri Light"/>
        <family val="2"/>
      </rPr>
      <t>TT.MM.JJJJ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</si>
</sst>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&lt;=9999999999]\ 0####\-#####;\ \(0####\)\ #########"/>
  </numFmts>
  <fonts count="36" x14ac:knownFonts="1">
    <font>
      <sz val="11"/>
      <color theme="1"/>
      <name val="Calibri"/>
      <family val="2"/>
      <scheme val="minor"/>
    </font>
    <font>
      <sz val="12"/>
      <color theme="1"/>
      <name val="Calibri Light"/>
      <family val="2"/>
    </font>
    <font>
      <sz val="11"/>
      <color theme="1"/>
      <name val="Calibri Light"/>
      <family val="2"/>
    </font>
    <font>
      <sz val="14"/>
      <color theme="1"/>
      <name val="Calibri Light"/>
      <family val="2"/>
    </font>
    <font>
      <sz val="22"/>
      <color theme="1"/>
      <name val="Calibri Light"/>
      <family val="2"/>
    </font>
    <font>
      <b/>
      <sz val="14"/>
      <color theme="1"/>
      <name val="Calibri Light"/>
      <family val="2"/>
    </font>
    <font>
      <b/>
      <sz val="9"/>
      <color theme="1"/>
      <name val="Calibri Light"/>
      <family val="2"/>
    </font>
    <font>
      <b/>
      <sz val="11"/>
      <color theme="1"/>
      <name val="Calibri Light"/>
      <family val="2"/>
    </font>
    <font>
      <sz val="10"/>
      <color theme="1"/>
      <name val="Calibri Light"/>
      <family val="2"/>
    </font>
    <font>
      <b/>
      <sz val="11"/>
      <color theme="9" tint="-0.249977111117893"/>
      <name val="Calibri Light"/>
      <family val="2"/>
    </font>
    <font>
      <sz val="10.5"/>
      <color theme="1"/>
      <name val="Calibri Light"/>
      <family val="2"/>
    </font>
    <font>
      <b/>
      <sz val="10.5"/>
      <color theme="1"/>
      <name val="Calibri Light"/>
      <family val="2"/>
    </font>
    <font>
      <sz val="20"/>
      <color theme="1"/>
      <name val="Calibri Light"/>
      <family val="2"/>
    </font>
    <font>
      <b/>
      <sz val="16"/>
      <color rgb="FFE88C30"/>
      <name val="Calibri Light"/>
      <family val="2"/>
    </font>
    <font>
      <u/>
      <sz val="10.5"/>
      <color theme="1"/>
      <name val="Calibri Light"/>
      <family val="2"/>
    </font>
    <font>
      <b/>
      <sz val="12"/>
      <color rgb="FF008000"/>
      <name val="Calibri Light"/>
      <family val="2"/>
    </font>
    <font>
      <sz val="16"/>
      <color theme="1"/>
      <name val="Calibri Light"/>
      <family val="2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9"/>
      <color theme="1"/>
      <name val="Calibri Light"/>
      <family val="2"/>
    </font>
    <font>
      <sz val="13"/>
      <name val="Arial"/>
      <family val="2"/>
    </font>
    <font>
      <sz val="11"/>
      <name val="Calibri"/>
      <family val="2"/>
      <scheme val="minor"/>
    </font>
    <font>
      <b/>
      <sz val="9"/>
      <color indexed="81"/>
      <name val="Segoe UI"/>
      <family val="2"/>
    </font>
    <font>
      <sz val="9"/>
      <color indexed="81"/>
      <name val="Segoe UI"/>
      <family val="2"/>
    </font>
    <font>
      <i/>
      <sz val="11"/>
      <color theme="1"/>
      <name val="Calibri Light"/>
      <family val="2"/>
    </font>
    <font>
      <b/>
      <sz val="12"/>
      <name val="Calibri Light"/>
      <family val="2"/>
    </font>
    <font>
      <sz val="11"/>
      <name val="Calibri Light"/>
      <family val="2"/>
    </font>
    <font>
      <sz val="10"/>
      <name val="Calibri Light"/>
      <family val="2"/>
    </font>
    <font>
      <sz val="10"/>
      <name val="Calibri"/>
      <family val="2"/>
      <scheme val="minor"/>
    </font>
    <font>
      <b/>
      <sz val="12"/>
      <color theme="1"/>
      <name val="Calibri Light"/>
      <family val="2"/>
    </font>
    <font>
      <b/>
      <i/>
      <sz val="8"/>
      <color theme="1"/>
      <name val="Calibri Light"/>
      <family val="2"/>
    </font>
    <font>
      <sz val="9"/>
      <color theme="1"/>
      <name val="Calibri Light"/>
      <family val="2"/>
    </font>
    <font>
      <i/>
      <sz val="11"/>
      <color theme="0" tint="-0.34998626667073579"/>
      <name val="Calibri Light"/>
      <family val="2"/>
    </font>
  </fonts>
  <fills count="2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B61"/>
        <bgColor indexed="64"/>
      </patternFill>
    </fill>
    <fill>
      <patternFill patternType="solid">
        <fgColor rgb="FFF29B26"/>
        <bgColor indexed="64"/>
      </patternFill>
    </fill>
    <fill>
      <patternFill patternType="solid">
        <fgColor rgb="FFFFFEC1"/>
        <bgColor indexed="64"/>
      </patternFill>
    </fill>
    <fill>
      <patternFill patternType="solid">
        <fgColor rgb="FFCA4E4E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theme="0"/>
      </patternFill>
    </fill>
    <fill>
      <patternFill patternType="gray0625">
        <fgColor theme="1"/>
      </patternFill>
    </fill>
  </fills>
  <borders count="7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theme="9" tint="0.59999389629810485"/>
      </bottom>
      <diagonal/>
    </border>
    <border>
      <left/>
      <right/>
      <top style="medium">
        <color indexed="64"/>
      </top>
      <bottom style="medium">
        <color theme="9" tint="0.59999389629810485"/>
      </bottom>
      <diagonal/>
    </border>
    <border>
      <left style="medium">
        <color theme="9" tint="0.59999389629810485"/>
      </left>
      <right/>
      <top style="medium">
        <color indexed="64"/>
      </top>
      <bottom style="medium">
        <color theme="9" tint="0.59999389629810485"/>
      </bottom>
      <diagonal/>
    </border>
    <border>
      <left/>
      <right style="medium">
        <color indexed="64"/>
      </right>
      <top style="medium">
        <color indexed="64"/>
      </top>
      <bottom style="medium">
        <color theme="9" tint="0.59999389629810485"/>
      </bottom>
      <diagonal/>
    </border>
    <border>
      <left/>
      <right/>
      <top style="medium">
        <color theme="9" tint="0.59999389629810485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dashed">
        <color indexed="64"/>
      </right>
      <top style="hair">
        <color indexed="64"/>
      </top>
      <bottom/>
      <diagonal/>
    </border>
    <border>
      <left/>
      <right style="dashed">
        <color indexed="64"/>
      </right>
      <top style="hair">
        <color indexed="64"/>
      </top>
      <bottom/>
      <diagonal/>
    </border>
    <border>
      <left/>
      <right style="dashed">
        <color indexed="64"/>
      </right>
      <top/>
      <bottom style="hair">
        <color indexed="64"/>
      </bottom>
      <diagonal/>
    </border>
    <border>
      <left style="hair">
        <color indexed="64"/>
      </left>
      <right style="dashed">
        <color indexed="64"/>
      </right>
      <top/>
      <bottom style="dashed">
        <color indexed="64"/>
      </bottom>
      <diagonal/>
    </border>
  </borders>
  <cellStyleXfs count="3">
    <xf numFmtId="0" fontId="0" fillId="0" borderId="0"/>
    <xf numFmtId="0" fontId="21" fillId="0" borderId="0" applyNumberFormat="0" applyFill="0" applyBorder="0" applyAlignment="0" applyProtection="0"/>
    <xf numFmtId="0" fontId="23" fillId="0" borderId="0"/>
  </cellStyleXfs>
  <cellXfs count="334">
    <xf numFmtId="0" fontId="0" fillId="0" borderId="0" xfId="0"/>
    <xf numFmtId="0" fontId="0" fillId="2" borderId="2" xfId="0" applyFont="1" applyFill="1" applyBorder="1" applyProtection="1">
      <protection locked="0"/>
    </xf>
    <xf numFmtId="0" fontId="2" fillId="0" borderId="0" xfId="0" applyFont="1" applyProtection="1"/>
    <xf numFmtId="0" fontId="1" fillId="0" borderId="0" xfId="0" applyFont="1" applyBorder="1" applyAlignment="1" applyProtection="1">
      <alignment horizontal="left" vertical="center" wrapText="1"/>
    </xf>
    <xf numFmtId="0" fontId="2" fillId="0" borderId="0" xfId="0" applyFont="1" applyFill="1" applyAlignment="1" applyProtection="1">
      <alignment wrapText="1"/>
    </xf>
    <xf numFmtId="0" fontId="2" fillId="0" borderId="0" xfId="0" applyFont="1" applyFill="1" applyAlignment="1" applyProtection="1"/>
    <xf numFmtId="0" fontId="2" fillId="0" borderId="0" xfId="0" applyFont="1" applyFill="1" applyProtection="1"/>
    <xf numFmtId="0" fontId="1" fillId="0" borderId="0" xfId="0" applyFont="1" applyFill="1" applyBorder="1" applyAlignment="1" applyProtection="1">
      <alignment horizontal="left" vertical="center" wrapText="1"/>
    </xf>
    <xf numFmtId="0" fontId="9" fillId="0" borderId="0" xfId="0" applyFont="1" applyProtection="1"/>
    <xf numFmtId="0" fontId="8" fillId="0" borderId="0" xfId="0" applyFont="1" applyProtection="1"/>
    <xf numFmtId="0" fontId="2" fillId="4" borderId="4" xfId="0" applyFont="1" applyFill="1" applyBorder="1" applyProtection="1"/>
    <xf numFmtId="0" fontId="2" fillId="4" borderId="5" xfId="0" applyFont="1" applyFill="1" applyBorder="1" applyProtection="1"/>
    <xf numFmtId="0" fontId="2" fillId="4" borderId="3" xfId="0" applyFont="1" applyFill="1" applyBorder="1" applyProtection="1"/>
    <xf numFmtId="0" fontId="2" fillId="0" borderId="4" xfId="0" applyFont="1" applyBorder="1" applyAlignment="1" applyProtection="1"/>
    <xf numFmtId="0" fontId="2" fillId="0" borderId="5" xfId="0" applyFont="1" applyBorder="1" applyAlignment="1" applyProtection="1"/>
    <xf numFmtId="0" fontId="2" fillId="0" borderId="3" xfId="0" applyNumberFormat="1" applyFont="1" applyBorder="1" applyProtection="1"/>
    <xf numFmtId="0" fontId="2" fillId="0" borderId="3" xfId="0" applyFont="1" applyBorder="1" applyProtection="1"/>
    <xf numFmtId="0" fontId="7" fillId="0" borderId="3" xfId="0" applyFont="1" applyBorder="1" applyProtection="1"/>
    <xf numFmtId="0" fontId="2" fillId="5" borderId="4" xfId="0" applyFont="1" applyFill="1" applyBorder="1" applyAlignment="1" applyProtection="1"/>
    <xf numFmtId="0" fontId="2" fillId="5" borderId="5" xfId="0" applyFont="1" applyFill="1" applyBorder="1" applyAlignment="1" applyProtection="1"/>
    <xf numFmtId="0" fontId="2" fillId="5" borderId="3" xfId="0" applyFont="1" applyFill="1" applyBorder="1" applyProtection="1"/>
    <xf numFmtId="0" fontId="7" fillId="5" borderId="3" xfId="0" applyFont="1" applyFill="1" applyBorder="1" applyProtection="1"/>
    <xf numFmtId="0" fontId="2" fillId="0" borderId="4" xfId="0" applyFont="1" applyFill="1" applyBorder="1" applyAlignment="1" applyProtection="1"/>
    <xf numFmtId="0" fontId="2" fillId="0" borderId="5" xfId="0" applyFont="1" applyFill="1" applyBorder="1" applyAlignment="1" applyProtection="1"/>
    <xf numFmtId="0" fontId="2" fillId="0" borderId="3" xfId="0" applyFont="1" applyFill="1" applyBorder="1" applyProtection="1"/>
    <xf numFmtId="0" fontId="2" fillId="0" borderId="0" xfId="0" applyFont="1" applyBorder="1" applyProtection="1"/>
    <xf numFmtId="0" fontId="2" fillId="0" borderId="3" xfId="0" applyNumberFormat="1" applyFont="1" applyBorder="1" applyAlignment="1" applyProtection="1">
      <protection locked="0"/>
    </xf>
    <xf numFmtId="0" fontId="0" fillId="0" borderId="0" xfId="0" applyProtection="1"/>
    <xf numFmtId="14" fontId="0" fillId="0" borderId="24" xfId="0" applyNumberFormat="1" applyFont="1" applyBorder="1" applyAlignment="1" applyProtection="1">
      <alignment horizontal="left"/>
    </xf>
    <xf numFmtId="0" fontId="0" fillId="0" borderId="24" xfId="0" applyFont="1" applyBorder="1" applyProtection="1"/>
    <xf numFmtId="0" fontId="0" fillId="0" borderId="25" xfId="0" applyFont="1" applyBorder="1" applyProtection="1"/>
    <xf numFmtId="0" fontId="0" fillId="0" borderId="26" xfId="0" applyBorder="1" applyAlignment="1" applyProtection="1">
      <alignment horizontal="right"/>
    </xf>
    <xf numFmtId="14" fontId="0" fillId="0" borderId="3" xfId="0" applyNumberFormat="1" applyFont="1" applyBorder="1" applyAlignment="1" applyProtection="1">
      <alignment horizontal="left"/>
    </xf>
    <xf numFmtId="0" fontId="0" fillId="0" borderId="3" xfId="0" applyFont="1" applyBorder="1" applyProtection="1"/>
    <xf numFmtId="0" fontId="0" fillId="0" borderId="12" xfId="0" applyFont="1" applyBorder="1" applyProtection="1"/>
    <xf numFmtId="0" fontId="0" fillId="0" borderId="3" xfId="0" applyBorder="1" applyAlignment="1" applyProtection="1">
      <alignment horizontal="right"/>
    </xf>
    <xf numFmtId="0" fontId="0" fillId="0" borderId="0" xfId="0" applyAlignment="1" applyProtection="1">
      <alignment horizontal="left"/>
    </xf>
    <xf numFmtId="0" fontId="0" fillId="0" borderId="3" xfId="0" applyFont="1" applyBorder="1" applyAlignment="1" applyProtection="1">
      <alignment horizontal="left"/>
    </xf>
    <xf numFmtId="49" fontId="0" fillId="0" borderId="0" xfId="0" applyNumberFormat="1" applyAlignment="1" applyProtection="1">
      <alignment horizontal="right"/>
    </xf>
    <xf numFmtId="14" fontId="0" fillId="0" borderId="0" xfId="0" applyNumberFormat="1" applyAlignment="1" applyProtection="1">
      <alignment horizontal="left"/>
    </xf>
    <xf numFmtId="49" fontId="0" fillId="0" borderId="0" xfId="0" applyNumberFormat="1" applyProtection="1"/>
    <xf numFmtId="0" fontId="0" fillId="0" borderId="24" xfId="0" applyBorder="1" applyAlignment="1" applyProtection="1">
      <alignment horizontal="right"/>
    </xf>
    <xf numFmtId="0" fontId="0" fillId="0" borderId="0" xfId="0" applyAlignment="1">
      <alignment horizontal="center"/>
    </xf>
    <xf numFmtId="0" fontId="7" fillId="0" borderId="1" xfId="0" applyFont="1" applyBorder="1" applyAlignment="1">
      <alignment horizontal="center"/>
    </xf>
    <xf numFmtId="0" fontId="2" fillId="0" borderId="0" xfId="0" applyFont="1"/>
    <xf numFmtId="14" fontId="2" fillId="0" borderId="0" xfId="0" applyNumberFormat="1" applyFont="1" applyAlignment="1">
      <alignment horizontal="center"/>
    </xf>
    <xf numFmtId="0" fontId="7" fillId="0" borderId="1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49" fontId="0" fillId="0" borderId="26" xfId="0" applyNumberFormat="1" applyFont="1" applyBorder="1" applyAlignment="1" applyProtection="1">
      <alignment horizontal="left"/>
    </xf>
    <xf numFmtId="49" fontId="0" fillId="0" borderId="3" xfId="0" applyNumberFormat="1" applyBorder="1" applyAlignment="1" applyProtection="1">
      <alignment horizontal="left"/>
    </xf>
    <xf numFmtId="49" fontId="0" fillId="0" borderId="0" xfId="0" applyNumberFormat="1" applyAlignment="1" applyProtection="1">
      <alignment horizontal="left"/>
    </xf>
    <xf numFmtId="49" fontId="0" fillId="0" borderId="3" xfId="0" applyNumberFormat="1" applyFont="1" applyBorder="1" applyAlignment="1" applyProtection="1">
      <alignment horizontal="left"/>
    </xf>
    <xf numFmtId="49" fontId="0" fillId="0" borderId="0" xfId="0" applyNumberFormat="1" applyFont="1" applyProtection="1"/>
    <xf numFmtId="0" fontId="2" fillId="0" borderId="0" xfId="0" quotePrefix="1" applyFont="1" applyProtection="1"/>
    <xf numFmtId="0" fontId="17" fillId="0" borderId="0" xfId="0" applyFont="1"/>
    <xf numFmtId="0" fontId="2" fillId="0" borderId="28" xfId="0" applyFont="1" applyFill="1" applyBorder="1" applyAlignment="1" applyProtection="1"/>
    <xf numFmtId="0" fontId="2" fillId="5" borderId="28" xfId="0" applyFont="1" applyFill="1" applyBorder="1" applyAlignment="1" applyProtection="1"/>
    <xf numFmtId="0" fontId="18" fillId="0" borderId="32" xfId="0" applyFont="1" applyBorder="1"/>
    <xf numFmtId="0" fontId="19" fillId="0" borderId="29" xfId="0" applyFont="1" applyBorder="1"/>
    <xf numFmtId="0" fontId="20" fillId="0" borderId="31" xfId="0" applyFont="1" applyBorder="1" applyAlignment="1">
      <alignment horizontal="center"/>
    </xf>
    <xf numFmtId="0" fontId="18" fillId="0" borderId="33" xfId="0" applyFont="1" applyBorder="1" applyAlignment="1">
      <alignment horizontal="center"/>
    </xf>
    <xf numFmtId="0" fontId="18" fillId="0" borderId="34" xfId="0" applyFont="1" applyBorder="1" applyAlignment="1">
      <alignment horizontal="center"/>
    </xf>
    <xf numFmtId="0" fontId="19" fillId="0" borderId="36" xfId="0" applyFont="1" applyBorder="1"/>
    <xf numFmtId="0" fontId="19" fillId="8" borderId="29" xfId="0" applyFont="1" applyFill="1" applyBorder="1"/>
    <xf numFmtId="0" fontId="18" fillId="8" borderId="34" xfId="0" applyFont="1" applyFill="1" applyBorder="1" applyAlignment="1">
      <alignment horizontal="center"/>
    </xf>
    <xf numFmtId="0" fontId="19" fillId="9" borderId="29" xfId="0" applyFont="1" applyFill="1" applyBorder="1"/>
    <xf numFmtId="0" fontId="18" fillId="9" borderId="34" xfId="0" applyFont="1" applyFill="1" applyBorder="1" applyAlignment="1">
      <alignment horizontal="center"/>
    </xf>
    <xf numFmtId="0" fontId="19" fillId="10" borderId="30" xfId="0" applyFont="1" applyFill="1" applyBorder="1"/>
    <xf numFmtId="0" fontId="18" fillId="10" borderId="35" xfId="0" applyFont="1" applyFill="1" applyBorder="1" applyAlignment="1">
      <alignment horizontal="center"/>
    </xf>
    <xf numFmtId="0" fontId="2" fillId="0" borderId="27" xfId="0" applyFont="1" applyFill="1" applyBorder="1" applyAlignment="1" applyProtection="1">
      <alignment horizontal="right"/>
      <protection locked="0"/>
    </xf>
    <xf numFmtId="0" fontId="2" fillId="2" borderId="0" xfId="0" applyFont="1" applyFill="1" applyBorder="1" applyProtection="1"/>
    <xf numFmtId="0" fontId="7" fillId="2" borderId="0" xfId="0" applyFont="1" applyFill="1" applyBorder="1" applyProtection="1"/>
    <xf numFmtId="0" fontId="2" fillId="0" borderId="0" xfId="0" quotePrefix="1" applyFont="1"/>
    <xf numFmtId="0" fontId="7" fillId="0" borderId="37" xfId="0" applyFont="1" applyBorder="1"/>
    <xf numFmtId="0" fontId="0" fillId="0" borderId="38" xfId="0" applyBorder="1"/>
    <xf numFmtId="0" fontId="0" fillId="0" borderId="39" xfId="0" applyBorder="1"/>
    <xf numFmtId="0" fontId="24" fillId="3" borderId="37" xfId="2" applyFont="1" applyFill="1" applyBorder="1"/>
    <xf numFmtId="0" fontId="24" fillId="3" borderId="38" xfId="2" applyFont="1" applyFill="1" applyBorder="1"/>
    <xf numFmtId="0" fontId="24" fillId="3" borderId="39" xfId="2" applyFont="1" applyFill="1" applyBorder="1"/>
    <xf numFmtId="0" fontId="0" fillId="0" borderId="30" xfId="0" applyFont="1" applyBorder="1" applyAlignment="1">
      <alignment horizontal="center"/>
    </xf>
    <xf numFmtId="0" fontId="0" fillId="0" borderId="40" xfId="0" applyFont="1" applyBorder="1" applyAlignment="1">
      <alignment horizontal="center"/>
    </xf>
    <xf numFmtId="0" fontId="0" fillId="0" borderId="30" xfId="0" applyBorder="1" applyAlignment="1">
      <alignment horizontal="right"/>
    </xf>
    <xf numFmtId="0" fontId="0" fillId="0" borderId="42" xfId="0" applyBorder="1" applyAlignment="1">
      <alignment horizontal="right"/>
    </xf>
    <xf numFmtId="0" fontId="0" fillId="0" borderId="43" xfId="0" applyBorder="1"/>
    <xf numFmtId="0" fontId="0" fillId="12" borderId="0" xfId="0" applyFill="1"/>
    <xf numFmtId="0" fontId="7" fillId="12" borderId="0" xfId="0" applyFont="1" applyFill="1" applyBorder="1" applyAlignment="1">
      <alignment horizontal="left"/>
    </xf>
    <xf numFmtId="0" fontId="2" fillId="12" borderId="0" xfId="0" applyFont="1" applyFill="1"/>
    <xf numFmtId="0" fontId="0" fillId="0" borderId="3" xfId="0" applyBorder="1" applyAlignment="1" applyProtection="1">
      <alignment horizontal="center"/>
    </xf>
    <xf numFmtId="49" fontId="0" fillId="0" borderId="3" xfId="0" applyNumberFormat="1" applyBorder="1" applyProtection="1"/>
    <xf numFmtId="0" fontId="0" fillId="0" borderId="11" xfId="0" applyBorder="1" applyAlignment="1" applyProtection="1">
      <alignment horizontal="right"/>
    </xf>
    <xf numFmtId="0" fontId="0" fillId="0" borderId="24" xfId="0" applyBorder="1" applyAlignment="1" applyProtection="1">
      <alignment horizontal="center"/>
    </xf>
    <xf numFmtId="0" fontId="2" fillId="4" borderId="44" xfId="0" applyFont="1" applyFill="1" applyBorder="1" applyProtection="1"/>
    <xf numFmtId="0" fontId="2" fillId="4" borderId="45" xfId="0" applyFont="1" applyFill="1" applyBorder="1" applyProtection="1"/>
    <xf numFmtId="0" fontId="7" fillId="4" borderId="46" xfId="0" applyFont="1" applyFill="1" applyBorder="1" applyAlignment="1" applyProtection="1">
      <alignment horizontal="center" vertical="center"/>
    </xf>
    <xf numFmtId="0" fontId="2" fillId="7" borderId="45" xfId="0" applyFont="1" applyFill="1" applyBorder="1" applyAlignment="1" applyProtection="1">
      <alignment horizontal="center" vertical="center"/>
    </xf>
    <xf numFmtId="0" fontId="2" fillId="4" borderId="47" xfId="0" applyFont="1" applyFill="1" applyBorder="1" applyAlignment="1" applyProtection="1">
      <alignment horizontal="center" vertical="center"/>
    </xf>
    <xf numFmtId="0" fontId="2" fillId="4" borderId="30" xfId="0" applyFont="1" applyFill="1" applyBorder="1" applyProtection="1"/>
    <xf numFmtId="0" fontId="2" fillId="4" borderId="42" xfId="0" applyFont="1" applyFill="1" applyBorder="1" applyProtection="1"/>
    <xf numFmtId="0" fontId="2" fillId="4" borderId="48" xfId="0" applyFont="1" applyFill="1" applyBorder="1" applyProtection="1"/>
    <xf numFmtId="0" fontId="2" fillId="7" borderId="48" xfId="0" applyFont="1" applyFill="1" applyBorder="1" applyAlignment="1" applyProtection="1">
      <alignment horizontal="center"/>
    </xf>
    <xf numFmtId="0" fontId="2" fillId="4" borderId="43" xfId="0" applyFont="1" applyFill="1" applyBorder="1" applyProtection="1"/>
    <xf numFmtId="0" fontId="2" fillId="11" borderId="49" xfId="0" applyFont="1" applyFill="1" applyBorder="1" applyProtection="1"/>
    <xf numFmtId="0" fontId="2" fillId="11" borderId="50" xfId="0" applyFont="1" applyFill="1" applyBorder="1" applyProtection="1"/>
    <xf numFmtId="0" fontId="2" fillId="7" borderId="50" xfId="0" applyFont="1" applyFill="1" applyBorder="1" applyAlignment="1" applyProtection="1">
      <alignment horizontal="center" vertical="center"/>
    </xf>
    <xf numFmtId="0" fontId="2" fillId="11" borderId="51" xfId="0" applyFont="1" applyFill="1" applyBorder="1" applyProtection="1"/>
    <xf numFmtId="0" fontId="2" fillId="7" borderId="3" xfId="0" applyFont="1" applyFill="1" applyBorder="1" applyProtection="1"/>
    <xf numFmtId="0" fontId="2" fillId="3" borderId="21" xfId="0" applyNumberFormat="1" applyFont="1" applyFill="1" applyBorder="1" applyAlignment="1" applyProtection="1">
      <alignment horizontal="center" vertical="center" wrapText="1"/>
    </xf>
    <xf numFmtId="14" fontId="2" fillId="3" borderId="21" xfId="0" applyNumberFormat="1" applyFont="1" applyFill="1" applyBorder="1" applyAlignment="1" applyProtection="1">
      <alignment horizontal="center" vertical="center" wrapText="1"/>
    </xf>
    <xf numFmtId="0" fontId="2" fillId="3" borderId="19" xfId="0" applyFont="1" applyFill="1" applyBorder="1" applyAlignment="1" applyProtection="1">
      <alignment horizontal="center" vertical="center" wrapText="1"/>
    </xf>
    <xf numFmtId="0" fontId="2" fillId="3" borderId="6" xfId="0" applyNumberFormat="1" applyFont="1" applyFill="1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horizontal="center"/>
    </xf>
    <xf numFmtId="0" fontId="2" fillId="2" borderId="0" xfId="0" applyFont="1" applyFill="1" applyBorder="1" applyAlignment="1" applyProtection="1">
      <alignment horizontal="center"/>
    </xf>
    <xf numFmtId="49" fontId="2" fillId="0" borderId="0" xfId="0" applyNumberFormat="1" applyFont="1" applyFill="1" applyBorder="1" applyAlignment="1" applyProtection="1">
      <alignment horizontal="center"/>
    </xf>
    <xf numFmtId="49" fontId="1" fillId="3" borderId="55" xfId="0" applyNumberFormat="1" applyFont="1" applyFill="1" applyBorder="1" applyAlignment="1" applyProtection="1">
      <alignment horizontal="center" vertical="center"/>
    </xf>
    <xf numFmtId="49" fontId="7" fillId="3" borderId="56" xfId="0" applyNumberFormat="1" applyFont="1" applyFill="1" applyBorder="1" applyAlignment="1" applyProtection="1">
      <alignment horizontal="center" wrapText="1"/>
    </xf>
    <xf numFmtId="0" fontId="2" fillId="2" borderId="37" xfId="0" applyFont="1" applyFill="1" applyBorder="1" applyProtection="1"/>
    <xf numFmtId="0" fontId="2" fillId="2" borderId="38" xfId="0" applyFont="1" applyFill="1" applyBorder="1" applyProtection="1"/>
    <xf numFmtId="0" fontId="2" fillId="2" borderId="39" xfId="0" applyFont="1" applyFill="1" applyBorder="1" applyProtection="1"/>
    <xf numFmtId="0" fontId="2" fillId="2" borderId="29" xfId="0" applyFont="1" applyFill="1" applyBorder="1" applyProtection="1"/>
    <xf numFmtId="0" fontId="2" fillId="2" borderId="41" xfId="0" applyFont="1" applyFill="1" applyBorder="1" applyProtection="1"/>
    <xf numFmtId="0" fontId="2" fillId="2" borderId="30" xfId="0" applyFont="1" applyFill="1" applyBorder="1" applyProtection="1"/>
    <xf numFmtId="0" fontId="2" fillId="2" borderId="42" xfId="0" applyFont="1" applyFill="1" applyBorder="1" applyProtection="1"/>
    <xf numFmtId="0" fontId="2" fillId="2" borderId="43" xfId="0" applyFont="1" applyFill="1" applyBorder="1" applyProtection="1"/>
    <xf numFmtId="0" fontId="7" fillId="0" borderId="49" xfId="0" applyFont="1" applyBorder="1"/>
    <xf numFmtId="0" fontId="0" fillId="0" borderId="50" xfId="0" applyBorder="1"/>
    <xf numFmtId="0" fontId="0" fillId="0" borderId="51" xfId="0" applyBorder="1"/>
    <xf numFmtId="0" fontId="0" fillId="0" borderId="30" xfId="0" applyBorder="1"/>
    <xf numFmtId="0" fontId="24" fillId="3" borderId="52" xfId="2" applyFont="1" applyFill="1" applyBorder="1"/>
    <xf numFmtId="0" fontId="0" fillId="0" borderId="42" xfId="0" applyNumberFormat="1" applyBorder="1" applyAlignment="1">
      <alignment horizontal="right"/>
    </xf>
    <xf numFmtId="0" fontId="0" fillId="0" borderId="43" xfId="0" applyNumberFormat="1" applyBorder="1" applyAlignment="1">
      <alignment horizontal="right"/>
    </xf>
    <xf numFmtId="0" fontId="2" fillId="5" borderId="3" xfId="0" applyFont="1" applyFill="1" applyBorder="1" applyAlignment="1" applyProtection="1">
      <alignment wrapText="1"/>
    </xf>
    <xf numFmtId="1" fontId="0" fillId="0" borderId="30" xfId="0" applyNumberFormat="1" applyBorder="1"/>
    <xf numFmtId="0" fontId="24" fillId="3" borderId="52" xfId="2" applyFont="1" applyFill="1" applyBorder="1" applyAlignment="1">
      <alignment wrapText="1"/>
    </xf>
    <xf numFmtId="1" fontId="0" fillId="0" borderId="40" xfId="0" applyNumberFormat="1" applyBorder="1"/>
    <xf numFmtId="0" fontId="2" fillId="3" borderId="61" xfId="0" applyFont="1" applyFill="1" applyBorder="1" applyAlignment="1" applyProtection="1">
      <alignment wrapText="1"/>
    </xf>
    <xf numFmtId="0" fontId="2" fillId="3" borderId="62" xfId="0" applyFont="1" applyFill="1" applyBorder="1" applyAlignment="1" applyProtection="1">
      <alignment wrapText="1"/>
    </xf>
    <xf numFmtId="0" fontId="2" fillId="3" borderId="20" xfId="0" applyFont="1" applyFill="1" applyBorder="1" applyAlignment="1" applyProtection="1">
      <alignment wrapText="1"/>
    </xf>
    <xf numFmtId="0" fontId="0" fillId="2" borderId="25" xfId="0" applyFont="1" applyFill="1" applyBorder="1" applyProtection="1">
      <protection locked="0"/>
    </xf>
    <xf numFmtId="0" fontId="0" fillId="2" borderId="9" xfId="0" applyFont="1" applyFill="1" applyBorder="1" applyProtection="1">
      <protection locked="0"/>
    </xf>
    <xf numFmtId="0" fontId="0" fillId="2" borderId="12" xfId="0" applyFont="1" applyFill="1" applyBorder="1" applyProtection="1">
      <protection locked="0"/>
    </xf>
    <xf numFmtId="0" fontId="0" fillId="2" borderId="5" xfId="0" applyFont="1" applyFill="1" applyBorder="1" applyProtection="1">
      <protection locked="0"/>
    </xf>
    <xf numFmtId="0" fontId="2" fillId="3" borderId="63" xfId="0" applyFont="1" applyFill="1" applyBorder="1" applyAlignment="1" applyProtection="1">
      <alignment wrapText="1"/>
    </xf>
    <xf numFmtId="0" fontId="0" fillId="2" borderId="1" xfId="0" applyFont="1" applyFill="1" applyBorder="1" applyProtection="1">
      <protection locked="0"/>
    </xf>
    <xf numFmtId="0" fontId="0" fillId="2" borderId="4" xfId="0" applyFont="1" applyFill="1" applyBorder="1" applyProtection="1">
      <protection locked="0"/>
    </xf>
    <xf numFmtId="0" fontId="0" fillId="0" borderId="1" xfId="0" applyBorder="1" applyAlignment="1" applyProtection="1">
      <alignment horizontal="right"/>
    </xf>
    <xf numFmtId="49" fontId="0" fillId="0" borderId="53" xfId="0" applyNumberFormat="1" applyBorder="1" applyAlignment="1" applyProtection="1">
      <alignment horizontal="right"/>
    </xf>
    <xf numFmtId="49" fontId="0" fillId="0" borderId="53" xfId="0" applyNumberFormat="1" applyBorder="1" applyProtection="1"/>
    <xf numFmtId="0" fontId="0" fillId="0" borderId="54" xfId="0" applyBorder="1" applyAlignment="1" applyProtection="1">
      <alignment horizontal="right"/>
    </xf>
    <xf numFmtId="0" fontId="2" fillId="3" borderId="21" xfId="0" applyFont="1" applyFill="1" applyBorder="1" applyAlignment="1" applyProtection="1">
      <alignment wrapText="1"/>
    </xf>
    <xf numFmtId="0" fontId="0" fillId="2" borderId="24" xfId="0" applyFont="1" applyFill="1" applyBorder="1" applyProtection="1">
      <protection locked="0"/>
    </xf>
    <xf numFmtId="0" fontId="0" fillId="0" borderId="25" xfId="0" applyFont="1" applyFill="1" applyBorder="1" applyProtection="1">
      <protection locked="0"/>
    </xf>
    <xf numFmtId="0" fontId="0" fillId="0" borderId="24" xfId="0" applyFont="1" applyFill="1" applyBorder="1" applyProtection="1">
      <protection locked="0"/>
    </xf>
    <xf numFmtId="0" fontId="0" fillId="0" borderId="64" xfId="0" applyFont="1" applyFill="1" applyBorder="1" applyProtection="1">
      <protection locked="0"/>
    </xf>
    <xf numFmtId="0" fontId="0" fillId="18" borderId="65" xfId="0" applyFont="1" applyFill="1" applyBorder="1" applyProtection="1">
      <protection locked="0"/>
    </xf>
    <xf numFmtId="0" fontId="0" fillId="2" borderId="3" xfId="0" applyFont="1" applyFill="1" applyBorder="1" applyProtection="1">
      <protection locked="0"/>
    </xf>
    <xf numFmtId="0" fontId="0" fillId="0" borderId="12" xfId="0" applyFont="1" applyFill="1" applyBorder="1" applyProtection="1">
      <protection locked="0"/>
    </xf>
    <xf numFmtId="0" fontId="0" fillId="0" borderId="3" xfId="0" applyFont="1" applyFill="1" applyBorder="1" applyProtection="1">
      <protection locked="0"/>
    </xf>
    <xf numFmtId="0" fontId="0" fillId="0" borderId="66" xfId="0" applyFont="1" applyFill="1" applyBorder="1" applyProtection="1">
      <protection locked="0"/>
    </xf>
    <xf numFmtId="0" fontId="0" fillId="18" borderId="12" xfId="0" applyFont="1" applyFill="1" applyBorder="1" applyProtection="1">
      <protection locked="0"/>
    </xf>
    <xf numFmtId="0" fontId="0" fillId="0" borderId="25" xfId="0" applyFont="1" applyFill="1" applyBorder="1" applyProtection="1"/>
    <xf numFmtId="49" fontId="5" fillId="3" borderId="52" xfId="0" applyNumberFormat="1" applyFont="1" applyFill="1" applyBorder="1" applyAlignment="1" applyProtection="1">
      <alignment horizontal="center" vertical="center" wrapText="1"/>
    </xf>
    <xf numFmtId="49" fontId="8" fillId="3" borderId="54" xfId="0" applyNumberFormat="1" applyFont="1" applyFill="1" applyBorder="1" applyAlignment="1" applyProtection="1">
      <alignment horizontal="center" wrapText="1"/>
    </xf>
    <xf numFmtId="0" fontId="0" fillId="0" borderId="67" xfId="0" applyBorder="1" applyAlignment="1" applyProtection="1">
      <alignment horizontal="right"/>
    </xf>
    <xf numFmtId="0" fontId="0" fillId="18" borderId="23" xfId="0" applyFont="1" applyFill="1" applyBorder="1" applyProtection="1">
      <protection locked="0"/>
    </xf>
    <xf numFmtId="0" fontId="0" fillId="18" borderId="60" xfId="0" applyFont="1" applyFill="1" applyBorder="1" applyProtection="1">
      <protection locked="0"/>
    </xf>
    <xf numFmtId="0" fontId="0" fillId="0" borderId="64" xfId="0" applyBorder="1" applyAlignment="1" applyProtection="1">
      <alignment horizontal="right"/>
    </xf>
    <xf numFmtId="0" fontId="0" fillId="0" borderId="66" xfId="0" applyBorder="1" applyAlignment="1" applyProtection="1">
      <alignment horizontal="right"/>
    </xf>
    <xf numFmtId="0" fontId="0" fillId="0" borderId="4" xfId="0" applyBorder="1" applyAlignment="1" applyProtection="1">
      <alignment horizontal="right"/>
    </xf>
    <xf numFmtId="0" fontId="0" fillId="18" borderId="3" xfId="0" applyFont="1" applyFill="1" applyBorder="1" applyProtection="1">
      <protection locked="0"/>
    </xf>
    <xf numFmtId="0" fontId="0" fillId="0" borderId="2" xfId="0" applyBorder="1" applyAlignment="1" applyProtection="1">
      <alignment horizontal="right"/>
    </xf>
    <xf numFmtId="0" fontId="0" fillId="0" borderId="0" xfId="0" applyFont="1" applyProtection="1"/>
    <xf numFmtId="0" fontId="7" fillId="16" borderId="60" xfId="0" applyFont="1" applyFill="1" applyBorder="1" applyAlignment="1" applyProtection="1">
      <alignment vertical="center" textRotation="90" wrapText="1"/>
    </xf>
    <xf numFmtId="0" fontId="24" fillId="12" borderId="50" xfId="2" applyFont="1" applyFill="1" applyBorder="1"/>
    <xf numFmtId="0" fontId="0" fillId="0" borderId="0" xfId="0" applyFill="1" applyAlignment="1">
      <alignment vertical="center"/>
    </xf>
    <xf numFmtId="0" fontId="24" fillId="0" borderId="0" xfId="2" applyFont="1" applyFill="1"/>
    <xf numFmtId="0" fontId="24" fillId="0" borderId="0" xfId="2" applyFont="1"/>
    <xf numFmtId="0" fontId="24" fillId="12" borderId="0" xfId="2" applyFont="1" applyFill="1" applyBorder="1"/>
    <xf numFmtId="0" fontId="2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center" wrapText="1"/>
    </xf>
    <xf numFmtId="0" fontId="2" fillId="7" borderId="4" xfId="0" applyFont="1" applyFill="1" applyBorder="1" applyAlignment="1" applyProtection="1"/>
    <xf numFmtId="0" fontId="2" fillId="7" borderId="5" xfId="0" applyFont="1" applyFill="1" applyBorder="1" applyAlignment="1" applyProtection="1"/>
    <xf numFmtId="0" fontId="7" fillId="7" borderId="3" xfId="0" applyFont="1" applyFill="1" applyBorder="1" applyProtection="1"/>
    <xf numFmtId="0" fontId="7" fillId="4" borderId="3" xfId="0" applyFont="1" applyFill="1" applyBorder="1" applyAlignment="1" applyProtection="1">
      <alignment horizontal="center" vertical="center"/>
    </xf>
    <xf numFmtId="0" fontId="2" fillId="4" borderId="3" xfId="0" applyFont="1" applyFill="1" applyBorder="1" applyAlignment="1" applyProtection="1">
      <alignment horizontal="center" vertical="center"/>
    </xf>
    <xf numFmtId="0" fontId="2" fillId="4" borderId="3" xfId="0" applyFont="1" applyFill="1" applyBorder="1" applyAlignment="1" applyProtection="1">
      <alignment horizontal="right" vertical="center"/>
    </xf>
    <xf numFmtId="0" fontId="2" fillId="2" borderId="0" xfId="0" applyNumberFormat="1" applyFont="1" applyFill="1" applyBorder="1" applyProtection="1">
      <protection locked="0"/>
    </xf>
    <xf numFmtId="0" fontId="2" fillId="2" borderId="0" xfId="0" applyNumberFormat="1" applyFont="1" applyFill="1" applyBorder="1" applyAlignment="1" applyProtection="1">
      <alignment horizontal="right"/>
      <protection locked="0"/>
    </xf>
    <xf numFmtId="0" fontId="2" fillId="2" borderId="0" xfId="0" applyNumberFormat="1" applyFont="1" applyFill="1" applyBorder="1" applyProtection="1"/>
    <xf numFmtId="1" fontId="2" fillId="0" borderId="27" xfId="0" applyNumberFormat="1" applyFont="1" applyFill="1" applyBorder="1" applyAlignment="1" applyProtection="1">
      <alignment horizontal="right"/>
      <protection locked="0"/>
    </xf>
    <xf numFmtId="0" fontId="33" fillId="2" borderId="30" xfId="0" applyFont="1" applyFill="1" applyBorder="1" applyAlignment="1" applyProtection="1">
      <alignment vertical="top"/>
    </xf>
    <xf numFmtId="0" fontId="33" fillId="2" borderId="0" xfId="0" applyFont="1" applyFill="1" applyBorder="1" applyAlignment="1" applyProtection="1">
      <alignment horizontal="right" vertical="center"/>
    </xf>
    <xf numFmtId="0" fontId="2" fillId="2" borderId="38" xfId="0" applyFont="1" applyFill="1" applyBorder="1" applyAlignment="1" applyProtection="1">
      <alignment horizontal="right"/>
    </xf>
    <xf numFmtId="0" fontId="2" fillId="2" borderId="0" xfId="0" applyFont="1" applyFill="1" applyBorder="1" applyAlignment="1" applyProtection="1">
      <alignment horizontal="right"/>
    </xf>
    <xf numFmtId="0" fontId="8" fillId="0" borderId="0" xfId="0" applyFont="1" applyBorder="1" applyProtection="1"/>
    <xf numFmtId="0" fontId="8" fillId="2" borderId="38" xfId="0" applyFont="1" applyFill="1" applyBorder="1" applyAlignment="1" applyProtection="1">
      <alignment horizontal="right"/>
    </xf>
    <xf numFmtId="0" fontId="34" fillId="2" borderId="0" xfId="0" applyNumberFormat="1" applyFont="1" applyFill="1" applyBorder="1" applyAlignment="1" applyProtection="1">
      <alignment horizontal="right"/>
      <protection locked="0"/>
    </xf>
    <xf numFmtId="0" fontId="2" fillId="0" borderId="0" xfId="0" applyNumberFormat="1" applyFont="1" applyAlignment="1" applyProtection="1">
      <alignment horizontal="right"/>
    </xf>
    <xf numFmtId="49" fontId="2" fillId="0" borderId="4" xfId="0" applyNumberFormat="1" applyFont="1" applyBorder="1" applyAlignment="1" applyProtection="1">
      <alignment horizontal="center"/>
      <protection locked="0"/>
    </xf>
    <xf numFmtId="49" fontId="2" fillId="0" borderId="9" xfId="0" applyNumberFormat="1" applyFont="1" applyBorder="1" applyAlignment="1" applyProtection="1">
      <alignment horizontal="center"/>
      <protection locked="0"/>
    </xf>
    <xf numFmtId="14" fontId="2" fillId="0" borderId="4" xfId="0" applyNumberFormat="1" applyFont="1" applyBorder="1" applyAlignment="1" applyProtection="1">
      <alignment horizontal="center"/>
      <protection locked="0"/>
    </xf>
    <xf numFmtId="14" fontId="2" fillId="0" borderId="9" xfId="0" applyNumberFormat="1" applyFont="1" applyBorder="1" applyAlignment="1" applyProtection="1">
      <alignment horizontal="center"/>
      <protection locked="0"/>
    </xf>
    <xf numFmtId="0" fontId="2" fillId="0" borderId="4" xfId="0" applyNumberFormat="1" applyFont="1" applyBorder="1" applyAlignment="1" applyProtection="1">
      <alignment horizontal="center"/>
      <protection locked="0"/>
    </xf>
    <xf numFmtId="0" fontId="2" fillId="0" borderId="5" xfId="0" applyNumberFormat="1" applyFont="1" applyBorder="1" applyAlignment="1" applyProtection="1">
      <alignment horizontal="center"/>
      <protection locked="0"/>
    </xf>
    <xf numFmtId="0" fontId="2" fillId="0" borderId="9" xfId="0" applyNumberFormat="1" applyFont="1" applyBorder="1" applyAlignment="1" applyProtection="1">
      <alignment horizontal="center"/>
      <protection locked="0"/>
    </xf>
    <xf numFmtId="0" fontId="2" fillId="0" borderId="3" xfId="0" applyFont="1" applyBorder="1" applyAlignment="1" applyProtection="1">
      <alignment horizontal="center"/>
      <protection locked="0"/>
    </xf>
    <xf numFmtId="1" fontId="29" fillId="0" borderId="68" xfId="0" applyNumberFormat="1" applyFont="1" applyFill="1" applyBorder="1" applyAlignment="1" applyProtection="1">
      <alignment horizontal="center" vertical="center"/>
      <protection locked="0"/>
    </xf>
    <xf numFmtId="1" fontId="29" fillId="0" borderId="71" xfId="0" applyNumberFormat="1" applyFont="1" applyFill="1" applyBorder="1" applyAlignment="1" applyProtection="1">
      <alignment horizontal="center" vertical="center"/>
      <protection locked="0"/>
    </xf>
    <xf numFmtId="0" fontId="7" fillId="5" borderId="4" xfId="0" applyFont="1" applyFill="1" applyBorder="1" applyAlignment="1" applyProtection="1">
      <alignment horizontal="center" vertical="center"/>
    </xf>
    <xf numFmtId="0" fontId="7" fillId="5" borderId="9" xfId="0" applyFont="1" applyFill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left" vertical="top" wrapText="1"/>
    </xf>
    <xf numFmtId="0" fontId="2" fillId="8" borderId="7" xfId="0" applyFont="1" applyFill="1" applyBorder="1" applyAlignment="1" applyProtection="1">
      <alignment horizontal="center" vertical="center" wrapText="1"/>
    </xf>
    <xf numFmtId="0" fontId="2" fillId="8" borderId="10" xfId="0" applyFont="1" applyFill="1" applyBorder="1" applyAlignment="1" applyProtection="1">
      <alignment horizontal="center" vertical="center" wrapText="1"/>
    </xf>
    <xf numFmtId="0" fontId="2" fillId="8" borderId="11" xfId="0" applyFont="1" applyFill="1" applyBorder="1" applyAlignment="1" applyProtection="1">
      <alignment horizontal="center" vertical="center" wrapText="1"/>
    </xf>
    <xf numFmtId="0" fontId="2" fillId="8" borderId="2" xfId="0" applyFont="1" applyFill="1" applyBorder="1" applyAlignment="1" applyProtection="1">
      <alignment horizontal="center" vertical="center" wrapText="1"/>
    </xf>
    <xf numFmtId="0" fontId="8" fillId="8" borderId="65" xfId="0" applyFont="1" applyFill="1" applyBorder="1" applyAlignment="1" applyProtection="1">
      <alignment horizontal="center" vertical="center" wrapText="1"/>
    </xf>
    <xf numFmtId="0" fontId="8" fillId="8" borderId="12" xfId="0" applyFont="1" applyFill="1" applyBorder="1" applyAlignment="1" applyProtection="1">
      <alignment horizontal="center" vertical="center" wrapText="1"/>
    </xf>
    <xf numFmtId="14" fontId="2" fillId="2" borderId="12" xfId="0" applyNumberFormat="1" applyFont="1" applyFill="1" applyBorder="1" applyAlignment="1" applyProtection="1">
      <alignment horizontal="center" vertical="center" wrapText="1"/>
    </xf>
    <xf numFmtId="14" fontId="2" fillId="2" borderId="62" xfId="0" applyNumberFormat="1" applyFont="1" applyFill="1" applyBorder="1" applyAlignment="1" applyProtection="1">
      <alignment horizontal="center" vertical="center" wrapText="1"/>
    </xf>
    <xf numFmtId="0" fontId="7" fillId="7" borderId="64" xfId="0" applyFont="1" applyFill="1" applyBorder="1" applyAlignment="1" applyProtection="1">
      <alignment horizontal="center" vertical="center" wrapText="1"/>
    </xf>
    <xf numFmtId="0" fontId="7" fillId="7" borderId="26" xfId="0" applyFont="1" applyFill="1" applyBorder="1" applyAlignment="1" applyProtection="1">
      <alignment horizontal="center" vertical="center" wrapText="1"/>
    </xf>
    <xf numFmtId="0" fontId="7" fillId="7" borderId="66" xfId="0" applyFont="1" applyFill="1" applyBorder="1" applyAlignment="1" applyProtection="1">
      <alignment horizontal="center" vertical="center" wrapText="1"/>
    </xf>
    <xf numFmtId="0" fontId="7" fillId="7" borderId="3" xfId="0" applyFont="1" applyFill="1" applyBorder="1" applyAlignment="1" applyProtection="1">
      <alignment horizontal="center" vertical="center" wrapText="1"/>
    </xf>
    <xf numFmtId="0" fontId="7" fillId="7" borderId="61" xfId="0" applyFont="1" applyFill="1" applyBorder="1" applyAlignment="1" applyProtection="1">
      <alignment horizontal="center" vertical="center" wrapText="1"/>
    </xf>
    <xf numFmtId="0" fontId="7" fillId="7" borderId="21" xfId="0" applyFont="1" applyFill="1" applyBorder="1" applyAlignment="1" applyProtection="1">
      <alignment horizontal="center" vertical="center" wrapText="1"/>
    </xf>
    <xf numFmtId="0" fontId="6" fillId="7" borderId="26" xfId="0" applyFont="1" applyFill="1" applyBorder="1" applyAlignment="1" applyProtection="1">
      <alignment horizontal="center" vertical="center" wrapText="1"/>
    </xf>
    <xf numFmtId="0" fontId="6" fillId="7" borderId="3" xfId="0" applyFont="1" applyFill="1" applyBorder="1" applyAlignment="1" applyProtection="1">
      <alignment horizontal="center" vertical="center" wrapText="1"/>
    </xf>
    <xf numFmtId="14" fontId="2" fillId="0" borderId="3" xfId="0" applyNumberFormat="1" applyFont="1" applyBorder="1" applyAlignment="1" applyProtection="1">
      <alignment horizontal="center" vertical="center" wrapText="1"/>
      <protection locked="0"/>
    </xf>
    <xf numFmtId="14" fontId="2" fillId="0" borderId="21" xfId="0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</xf>
    <xf numFmtId="0" fontId="4" fillId="0" borderId="0" xfId="0" applyFont="1" applyAlignment="1" applyProtection="1">
      <alignment vertical="center" wrapText="1"/>
    </xf>
    <xf numFmtId="0" fontId="2" fillId="2" borderId="6" xfId="0" applyFont="1" applyFill="1" applyBorder="1" applyAlignment="1" applyProtection="1">
      <alignment horizontal="center" vertical="center"/>
    </xf>
    <xf numFmtId="0" fontId="2" fillId="2" borderId="24" xfId="0" applyFont="1" applyFill="1" applyBorder="1" applyAlignment="1" applyProtection="1">
      <alignment horizontal="center" vertical="center"/>
    </xf>
    <xf numFmtId="0" fontId="10" fillId="2" borderId="7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/>
    </xf>
    <xf numFmtId="0" fontId="10" fillId="2" borderId="11" xfId="0" applyFont="1" applyFill="1" applyBorder="1" applyAlignment="1" applyProtection="1">
      <alignment horizontal="center" vertical="center"/>
    </xf>
    <xf numFmtId="0" fontId="10" fillId="2" borderId="2" xfId="0" applyFont="1" applyFill="1" applyBorder="1" applyAlignment="1" applyProtection="1">
      <alignment horizontal="center" vertical="center"/>
    </xf>
    <xf numFmtId="1" fontId="29" fillId="0" borderId="57" xfId="0" applyNumberFormat="1" applyFont="1" applyFill="1" applyBorder="1" applyAlignment="1" applyProtection="1">
      <alignment horizontal="left" vertical="center"/>
      <protection locked="0"/>
    </xf>
    <xf numFmtId="1" fontId="29" fillId="0" borderId="14" xfId="0" applyNumberFormat="1" applyFont="1" applyFill="1" applyBorder="1" applyAlignment="1" applyProtection="1">
      <alignment horizontal="left" vertical="center"/>
      <protection locked="0"/>
    </xf>
    <xf numFmtId="1" fontId="29" fillId="0" borderId="15" xfId="0" applyNumberFormat="1" applyFont="1" applyFill="1" applyBorder="1" applyAlignment="1" applyProtection="1">
      <alignment horizontal="left" vertical="center"/>
      <protection locked="0"/>
    </xf>
    <xf numFmtId="1" fontId="29" fillId="0" borderId="58" xfId="0" applyNumberFormat="1" applyFont="1" applyFill="1" applyBorder="1" applyAlignment="1" applyProtection="1">
      <alignment horizontal="left" vertical="center"/>
      <protection locked="0"/>
    </xf>
    <xf numFmtId="1" fontId="29" fillId="0" borderId="17" xfId="0" applyNumberFormat="1" applyFont="1" applyFill="1" applyBorder="1" applyAlignment="1" applyProtection="1">
      <alignment horizontal="left" vertical="center"/>
      <protection locked="0"/>
    </xf>
    <xf numFmtId="1" fontId="29" fillId="0" borderId="18" xfId="0" applyNumberFormat="1" applyFont="1" applyFill="1" applyBorder="1" applyAlignment="1" applyProtection="1">
      <alignment horizontal="left" vertical="center"/>
      <protection locked="0"/>
    </xf>
    <xf numFmtId="0" fontId="29" fillId="19" borderId="57" xfId="0" applyFont="1" applyFill="1" applyBorder="1" applyAlignment="1" applyProtection="1">
      <alignment horizontal="left" vertical="center" wrapText="1"/>
    </xf>
    <xf numFmtId="0" fontId="29" fillId="19" borderId="14" xfId="0" applyFont="1" applyFill="1" applyBorder="1" applyAlignment="1" applyProtection="1">
      <alignment horizontal="left" vertical="center" wrapText="1"/>
    </xf>
    <xf numFmtId="0" fontId="29" fillId="19" borderId="15" xfId="0" applyFont="1" applyFill="1" applyBorder="1" applyAlignment="1" applyProtection="1">
      <alignment horizontal="left" vertical="center" wrapText="1"/>
    </xf>
    <xf numFmtId="0" fontId="29" fillId="19" borderId="58" xfId="0" applyFont="1" applyFill="1" applyBorder="1" applyAlignment="1" applyProtection="1">
      <alignment horizontal="left" vertical="center" wrapText="1"/>
    </xf>
    <xf numFmtId="0" fontId="29" fillId="19" borderId="17" xfId="0" applyFont="1" applyFill="1" applyBorder="1" applyAlignment="1" applyProtection="1">
      <alignment horizontal="left" vertical="center" wrapText="1"/>
    </xf>
    <xf numFmtId="0" fontId="29" fillId="19" borderId="18" xfId="0" applyFont="1" applyFill="1" applyBorder="1" applyAlignment="1" applyProtection="1">
      <alignment horizontal="left" vertical="center" wrapText="1"/>
    </xf>
    <xf numFmtId="0" fontId="2" fillId="2" borderId="7" xfId="0" applyFont="1" applyFill="1" applyBorder="1" applyAlignment="1" applyProtection="1">
      <alignment horizontal="center" vertical="center"/>
    </xf>
    <xf numFmtId="0" fontId="2" fillId="2" borderId="8" xfId="0" applyFont="1" applyFill="1" applyBorder="1" applyAlignment="1" applyProtection="1">
      <alignment horizontal="center" vertical="center"/>
    </xf>
    <xf numFmtId="0" fontId="2" fillId="2" borderId="11" xfId="0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</xf>
    <xf numFmtId="0" fontId="2" fillId="7" borderId="0" xfId="0" applyFont="1" applyFill="1" applyAlignment="1" applyProtection="1">
      <alignment horizontal="center" wrapText="1"/>
    </xf>
    <xf numFmtId="0" fontId="12" fillId="0" borderId="0" xfId="0" applyFont="1" applyAlignment="1" applyProtection="1">
      <alignment horizontal="left" vertical="center" wrapText="1"/>
    </xf>
    <xf numFmtId="0" fontId="2" fillId="2" borderId="7" xfId="0" applyFont="1" applyFill="1" applyBorder="1" applyAlignment="1" applyProtection="1">
      <alignment horizontal="center" vertical="center" wrapText="1"/>
    </xf>
    <xf numFmtId="0" fontId="2" fillId="2" borderId="8" xfId="0" applyFont="1" applyFill="1" applyBorder="1" applyAlignment="1" applyProtection="1">
      <alignment horizontal="center" vertical="center" wrapText="1"/>
    </xf>
    <xf numFmtId="0" fontId="2" fillId="2" borderId="10" xfId="0" applyFont="1" applyFill="1" applyBorder="1" applyAlignment="1" applyProtection="1">
      <alignment horizontal="center" vertical="center" wrapText="1"/>
    </xf>
    <xf numFmtId="0" fontId="2" fillId="2" borderId="1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wrapText="1"/>
    </xf>
    <xf numFmtId="164" fontId="30" fillId="0" borderId="13" xfId="0" applyNumberFormat="1" applyFont="1" applyFill="1" applyBorder="1" applyAlignment="1" applyProtection="1">
      <alignment horizontal="center" vertical="center"/>
      <protection locked="0"/>
    </xf>
    <xf numFmtId="164" fontId="30" fillId="0" borderId="69" xfId="0" applyNumberFormat="1" applyFont="1" applyFill="1" applyBorder="1" applyAlignment="1" applyProtection="1">
      <alignment horizontal="center" vertical="center"/>
      <protection locked="0"/>
    </xf>
    <xf numFmtId="164" fontId="30" fillId="0" borderId="16" xfId="0" applyNumberFormat="1" applyFont="1" applyFill="1" applyBorder="1" applyAlignment="1" applyProtection="1">
      <alignment horizontal="center" vertical="center"/>
      <protection locked="0"/>
    </xf>
    <xf numFmtId="164" fontId="30" fillId="0" borderId="70" xfId="0" applyNumberFormat="1" applyFont="1" applyFill="1" applyBorder="1" applyAlignment="1" applyProtection="1">
      <alignment horizontal="center" vertical="center"/>
      <protection locked="0"/>
    </xf>
    <xf numFmtId="0" fontId="31" fillId="0" borderId="14" xfId="1" applyFont="1" applyFill="1" applyBorder="1" applyAlignment="1" applyProtection="1">
      <alignment horizontal="center" vertical="center"/>
      <protection locked="0"/>
    </xf>
    <xf numFmtId="0" fontId="31" fillId="0" borderId="69" xfId="1" applyFont="1" applyFill="1" applyBorder="1" applyAlignment="1" applyProtection="1">
      <alignment horizontal="center" vertical="center"/>
      <protection locked="0"/>
    </xf>
    <xf numFmtId="0" fontId="31" fillId="0" borderId="17" xfId="1" applyFont="1" applyFill="1" applyBorder="1" applyAlignment="1" applyProtection="1">
      <alignment horizontal="center" vertical="center"/>
      <protection locked="0"/>
    </xf>
    <xf numFmtId="0" fontId="31" fillId="0" borderId="70" xfId="1" applyFont="1" applyFill="1" applyBorder="1" applyAlignment="1" applyProtection="1">
      <alignment horizontal="center" vertical="center"/>
      <protection locked="0"/>
    </xf>
    <xf numFmtId="0" fontId="2" fillId="0" borderId="37" xfId="0" applyFont="1" applyFill="1" applyBorder="1" applyAlignment="1" applyProtection="1">
      <alignment horizontal="left" vertical="top" wrapText="1"/>
      <protection locked="0"/>
    </xf>
    <xf numFmtId="0" fontId="2" fillId="0" borderId="38" xfId="0" applyFont="1" applyFill="1" applyBorder="1" applyAlignment="1" applyProtection="1">
      <alignment horizontal="left" vertical="top" wrapText="1"/>
      <protection locked="0"/>
    </xf>
    <xf numFmtId="0" fontId="2" fillId="0" borderId="39" xfId="0" applyFont="1" applyFill="1" applyBorder="1" applyAlignment="1" applyProtection="1">
      <alignment horizontal="left" vertical="top" wrapText="1"/>
      <protection locked="0"/>
    </xf>
    <xf numFmtId="0" fontId="2" fillId="0" borderId="29" xfId="0" applyFont="1" applyFill="1" applyBorder="1" applyAlignment="1" applyProtection="1">
      <alignment horizontal="left" vertical="top" wrapText="1"/>
      <protection locked="0"/>
    </xf>
    <xf numFmtId="0" fontId="2" fillId="0" borderId="0" xfId="0" applyFont="1" applyFill="1" applyBorder="1" applyAlignment="1" applyProtection="1">
      <alignment horizontal="left" vertical="top" wrapText="1"/>
      <protection locked="0"/>
    </xf>
    <xf numFmtId="0" fontId="2" fillId="0" borderId="41" xfId="0" applyFont="1" applyFill="1" applyBorder="1" applyAlignment="1" applyProtection="1">
      <alignment horizontal="left" vertical="top" wrapText="1"/>
      <protection locked="0"/>
    </xf>
    <xf numFmtId="0" fontId="2" fillId="0" borderId="36" xfId="0" applyFont="1" applyFill="1" applyBorder="1" applyAlignment="1" applyProtection="1">
      <alignment horizontal="left" vertical="top" wrapText="1"/>
      <protection locked="0"/>
    </xf>
    <xf numFmtId="0" fontId="2" fillId="0" borderId="8" xfId="0" applyFont="1" applyFill="1" applyBorder="1" applyAlignment="1" applyProtection="1">
      <alignment horizontal="left" vertical="top" wrapText="1"/>
      <protection locked="0"/>
    </xf>
    <xf numFmtId="0" fontId="2" fillId="0" borderId="22" xfId="0" applyFont="1" applyFill="1" applyBorder="1" applyAlignment="1" applyProtection="1">
      <alignment horizontal="left" vertical="top" wrapText="1"/>
      <protection locked="0"/>
    </xf>
    <xf numFmtId="0" fontId="2" fillId="0" borderId="30" xfId="0" applyFont="1" applyFill="1" applyBorder="1" applyAlignment="1" applyProtection="1">
      <alignment horizontal="left" vertical="top" wrapText="1"/>
      <protection locked="0"/>
    </xf>
    <xf numFmtId="0" fontId="2" fillId="0" borderId="42" xfId="0" applyFont="1" applyFill="1" applyBorder="1" applyAlignment="1" applyProtection="1">
      <alignment horizontal="left" vertical="top" wrapText="1"/>
      <protection locked="0"/>
    </xf>
    <xf numFmtId="0" fontId="2" fillId="0" borderId="43" xfId="0" applyFont="1" applyFill="1" applyBorder="1" applyAlignment="1" applyProtection="1">
      <alignment horizontal="left" vertical="top" wrapText="1"/>
      <protection locked="0"/>
    </xf>
    <xf numFmtId="0" fontId="2" fillId="0" borderId="28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0" fontId="11" fillId="6" borderId="7" xfId="0" applyFont="1" applyFill="1" applyBorder="1" applyAlignment="1" applyProtection="1">
      <alignment horizontal="center"/>
    </xf>
    <xf numFmtId="0" fontId="11" fillId="6" borderId="8" xfId="0" applyFont="1" applyFill="1" applyBorder="1" applyAlignment="1" applyProtection="1">
      <alignment horizontal="center"/>
    </xf>
    <xf numFmtId="0" fontId="11" fillId="6" borderId="11" xfId="0" applyFont="1" applyFill="1" applyBorder="1" applyAlignment="1" applyProtection="1">
      <alignment horizontal="center"/>
    </xf>
    <xf numFmtId="0" fontId="11" fillId="6" borderId="1" xfId="0" applyFont="1" applyFill="1" applyBorder="1" applyAlignment="1" applyProtection="1">
      <alignment horizontal="center"/>
    </xf>
    <xf numFmtId="0" fontId="7" fillId="6" borderId="7" xfId="0" applyFont="1" applyFill="1" applyBorder="1" applyAlignment="1" applyProtection="1">
      <alignment horizontal="center" wrapText="1"/>
    </xf>
    <xf numFmtId="0" fontId="7" fillId="6" borderId="8" xfId="0" applyFont="1" applyFill="1" applyBorder="1" applyAlignment="1" applyProtection="1">
      <alignment horizontal="center"/>
    </xf>
    <xf numFmtId="0" fontId="7" fillId="6" borderId="10" xfId="0" applyFont="1" applyFill="1" applyBorder="1" applyAlignment="1" applyProtection="1">
      <alignment horizontal="center"/>
    </xf>
    <xf numFmtId="0" fontId="7" fillId="6" borderId="11" xfId="0" applyFont="1" applyFill="1" applyBorder="1" applyAlignment="1" applyProtection="1">
      <alignment horizontal="center"/>
    </xf>
    <xf numFmtId="0" fontId="7" fillId="6" borderId="1" xfId="0" applyFont="1" applyFill="1" applyBorder="1" applyAlignment="1" applyProtection="1">
      <alignment horizontal="center"/>
    </xf>
    <xf numFmtId="0" fontId="7" fillId="6" borderId="2" xfId="0" applyFont="1" applyFill="1" applyBorder="1" applyAlignment="1" applyProtection="1">
      <alignment horizontal="center"/>
    </xf>
    <xf numFmtId="1" fontId="29" fillId="0" borderId="57" xfId="0" applyNumberFormat="1" applyFont="1" applyFill="1" applyBorder="1" applyAlignment="1" applyProtection="1">
      <alignment horizontal="center" vertical="center"/>
      <protection locked="0"/>
    </xf>
    <xf numFmtId="1" fontId="29" fillId="0" borderId="14" xfId="0" applyNumberFormat="1" applyFont="1" applyFill="1" applyBorder="1" applyAlignment="1" applyProtection="1">
      <alignment horizontal="center" vertical="center"/>
      <protection locked="0"/>
    </xf>
    <xf numFmtId="1" fontId="29" fillId="0" borderId="58" xfId="0" applyNumberFormat="1" applyFont="1" applyFill="1" applyBorder="1" applyAlignment="1" applyProtection="1">
      <alignment horizontal="center" vertical="center"/>
      <protection locked="0"/>
    </xf>
    <xf numFmtId="1" fontId="29" fillId="0" borderId="17" xfId="0" applyNumberFormat="1" applyFont="1" applyFill="1" applyBorder="1" applyAlignment="1" applyProtection="1">
      <alignment horizontal="center" vertical="center"/>
      <protection locked="0"/>
    </xf>
    <xf numFmtId="0" fontId="29" fillId="0" borderId="14" xfId="0" applyFont="1" applyFill="1" applyBorder="1" applyAlignment="1" applyProtection="1">
      <alignment horizontal="center" vertical="center"/>
      <protection locked="0"/>
    </xf>
    <xf numFmtId="0" fontId="29" fillId="0" borderId="0" xfId="0" applyFont="1" applyFill="1" applyBorder="1" applyAlignment="1" applyProtection="1">
      <alignment horizontal="center" vertical="center"/>
      <protection locked="0"/>
    </xf>
    <xf numFmtId="49" fontId="5" fillId="3" borderId="52" xfId="0" applyNumberFormat="1" applyFont="1" applyFill="1" applyBorder="1" applyAlignment="1" applyProtection="1">
      <alignment horizontal="center"/>
    </xf>
    <xf numFmtId="49" fontId="5" fillId="3" borderId="54" xfId="0" applyNumberFormat="1" applyFont="1" applyFill="1" applyBorder="1" applyAlignment="1" applyProtection="1">
      <alignment horizontal="center"/>
    </xf>
    <xf numFmtId="0" fontId="5" fillId="3" borderId="7" xfId="0" applyFont="1" applyFill="1" applyBorder="1" applyAlignment="1" applyProtection="1">
      <alignment horizontal="center" vertical="center" wrapText="1"/>
    </xf>
    <xf numFmtId="0" fontId="5" fillId="3" borderId="8" xfId="0" applyFont="1" applyFill="1" applyBorder="1" applyAlignment="1" applyProtection="1">
      <alignment horizontal="center" vertical="center" wrapText="1"/>
    </xf>
    <xf numFmtId="0" fontId="5" fillId="3" borderId="22" xfId="0" applyFont="1" applyFill="1" applyBorder="1" applyAlignment="1" applyProtection="1">
      <alignment horizontal="center" vertical="center" wrapText="1"/>
    </xf>
    <xf numFmtId="0" fontId="5" fillId="3" borderId="28" xfId="0" applyFont="1" applyFill="1" applyBorder="1" applyAlignment="1" applyProtection="1">
      <alignment horizontal="center" vertical="center" wrapText="1"/>
    </xf>
    <xf numFmtId="0" fontId="5" fillId="3" borderId="0" xfId="0" applyFont="1" applyFill="1" applyBorder="1" applyAlignment="1" applyProtection="1">
      <alignment horizontal="center" vertical="center" wrapText="1"/>
    </xf>
    <xf numFmtId="0" fontId="5" fillId="3" borderId="41" xfId="0" applyFont="1" applyFill="1" applyBorder="1" applyAlignment="1" applyProtection="1">
      <alignment horizontal="center" vertical="center" wrapText="1"/>
    </xf>
    <xf numFmtId="0" fontId="5" fillId="3" borderId="11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</xf>
    <xf numFmtId="0" fontId="5" fillId="3" borderId="23" xfId="0" applyFont="1" applyFill="1" applyBorder="1" applyAlignment="1" applyProtection="1">
      <alignment horizontal="center" vertical="center" wrapText="1"/>
    </xf>
    <xf numFmtId="0" fontId="5" fillId="2" borderId="59" xfId="0" applyFont="1" applyFill="1" applyBorder="1" applyAlignment="1" applyProtection="1">
      <alignment horizontal="center" wrapText="1"/>
    </xf>
    <xf numFmtId="0" fontId="5" fillId="2" borderId="5" xfId="0" applyFont="1" applyFill="1" applyBorder="1" applyAlignment="1" applyProtection="1">
      <alignment horizontal="center" wrapText="1"/>
    </xf>
    <xf numFmtId="0" fontId="5" fillId="2" borderId="60" xfId="0" applyFont="1" applyFill="1" applyBorder="1" applyAlignment="1" applyProtection="1">
      <alignment horizontal="center" wrapText="1"/>
    </xf>
    <xf numFmtId="0" fontId="32" fillId="13" borderId="59" xfId="0" applyFont="1" applyFill="1" applyBorder="1" applyAlignment="1" applyProtection="1">
      <alignment horizontal="center" vertical="center" wrapText="1"/>
    </xf>
    <xf numFmtId="0" fontId="32" fillId="13" borderId="5" xfId="0" applyFont="1" applyFill="1" applyBorder="1" applyAlignment="1" applyProtection="1">
      <alignment horizontal="center" vertical="center" wrapText="1"/>
    </xf>
    <xf numFmtId="0" fontId="32" fillId="14" borderId="5" xfId="0" applyFont="1" applyFill="1" applyBorder="1" applyAlignment="1" applyProtection="1">
      <alignment horizontal="center" vertical="center" wrapText="1"/>
    </xf>
    <xf numFmtId="0" fontId="32" fillId="14" borderId="60" xfId="0" applyFont="1" applyFill="1" applyBorder="1" applyAlignment="1" applyProtection="1">
      <alignment horizontal="center" vertical="center" wrapText="1"/>
    </xf>
    <xf numFmtId="0" fontId="7" fillId="15" borderId="59" xfId="0" applyFont="1" applyFill="1" applyBorder="1" applyAlignment="1" applyProtection="1">
      <alignment horizontal="center" vertical="center" wrapText="1"/>
    </xf>
    <xf numFmtId="0" fontId="7" fillId="15" borderId="60" xfId="0" applyFont="1" applyFill="1" applyBorder="1" applyAlignment="1" applyProtection="1">
      <alignment horizontal="center" vertical="center" wrapText="1"/>
    </xf>
    <xf numFmtId="0" fontId="7" fillId="4" borderId="5" xfId="0" applyFont="1" applyFill="1" applyBorder="1" applyAlignment="1" applyProtection="1">
      <alignment horizontal="center" vertical="center" wrapText="1"/>
    </xf>
    <xf numFmtId="0" fontId="7" fillId="4" borderId="59" xfId="0" applyFont="1" applyFill="1" applyBorder="1" applyAlignment="1" applyProtection="1">
      <alignment horizontal="center" vertical="center" wrapText="1"/>
    </xf>
    <xf numFmtId="0" fontId="7" fillId="4" borderId="60" xfId="0" applyFont="1" applyFill="1" applyBorder="1" applyAlignment="1" applyProtection="1">
      <alignment horizontal="center" vertical="center" wrapText="1"/>
    </xf>
    <xf numFmtId="49" fontId="5" fillId="3" borderId="53" xfId="0" applyNumberFormat="1" applyFont="1" applyFill="1" applyBorder="1" applyAlignment="1" applyProtection="1">
      <alignment horizontal="center"/>
    </xf>
    <xf numFmtId="0" fontId="32" fillId="16" borderId="5" xfId="0" applyFont="1" applyFill="1" applyBorder="1" applyAlignment="1" applyProtection="1">
      <alignment horizontal="center" vertical="center" wrapText="1"/>
    </xf>
    <xf numFmtId="0" fontId="32" fillId="16" borderId="60" xfId="0" applyFont="1" applyFill="1" applyBorder="1" applyAlignment="1" applyProtection="1">
      <alignment horizontal="center" vertical="center" wrapText="1"/>
    </xf>
    <xf numFmtId="0" fontId="7" fillId="15" borderId="5" xfId="0" applyFont="1" applyFill="1" applyBorder="1" applyAlignment="1" applyProtection="1">
      <alignment horizontal="center" vertical="center" wrapText="1"/>
    </xf>
    <xf numFmtId="0" fontId="7" fillId="17" borderId="59" xfId="0" applyFont="1" applyFill="1" applyBorder="1" applyAlignment="1" applyProtection="1">
      <alignment horizontal="center" vertical="center" wrapText="1"/>
    </xf>
    <xf numFmtId="0" fontId="7" fillId="17" borderId="60" xfId="0" applyFont="1" applyFill="1" applyBorder="1" applyAlignment="1" applyProtection="1">
      <alignment horizontal="center" vertical="center" wrapText="1"/>
    </xf>
    <xf numFmtId="0" fontId="32" fillId="13" borderId="9" xfId="0" applyFont="1" applyFill="1" applyBorder="1" applyAlignment="1" applyProtection="1">
      <alignment horizontal="center" vertical="center" wrapText="1"/>
    </xf>
    <xf numFmtId="0" fontId="32" fillId="14" borderId="8" xfId="0" applyFont="1" applyFill="1" applyBorder="1" applyAlignment="1" applyProtection="1">
      <alignment horizontal="center" vertical="center" wrapText="1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4" xfId="0" applyFont="1" applyBorder="1" applyAlignment="1" applyProtection="1">
      <alignment horizontal="right"/>
    </xf>
    <xf numFmtId="0" fontId="7" fillId="0" borderId="9" xfId="0" applyFont="1" applyBorder="1" applyAlignment="1" applyProtection="1">
      <alignment horizontal="right"/>
    </xf>
  </cellXfs>
  <cellStyles count="3">
    <cellStyle name="Link" xfId="1" builtinId="8"/>
    <cellStyle name="Standard" xfId="0" builtinId="0"/>
    <cellStyle name="Standard 2" xfId="2" xr:uid="{00000000-0005-0000-0000-000002000000}"/>
  </cellStyles>
  <dxfs count="2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E88C30"/>
      <color rgb="FFFFFEC1"/>
      <color rgb="FFFFFC8C"/>
      <color rgb="FFED9A2B"/>
      <color rgb="FFCCECFF"/>
      <color rgb="FFCA4E4E"/>
      <color rgb="FFFFFB61"/>
      <color rgb="FFF29B26"/>
      <color rgb="FFFBCAC5"/>
      <color rgb="FFF9B19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10582</xdr:colOff>
      <xdr:row>5</xdr:row>
      <xdr:rowOff>9256</xdr:rowOff>
    </xdr:from>
    <xdr:to>
      <xdr:col>4</xdr:col>
      <xdr:colOff>393082</xdr:colOff>
      <xdr:row>9</xdr:row>
      <xdr:rowOff>178592</xdr:rowOff>
    </xdr:to>
    <xdr:sp macro="" textlink="">
      <xdr:nvSpPr>
        <xdr:cNvPr id="11" name="Eine Ecke des Rechtecks schneiden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 flipV="1">
          <a:off x="10582" y="973662"/>
          <a:ext cx="3240000" cy="967055"/>
        </a:xfrm>
        <a:prstGeom prst="snip1Rect">
          <a:avLst/>
        </a:prstGeom>
        <a:solidFill>
          <a:srgbClr val="E88C30"/>
        </a:solidFill>
        <a:ln>
          <a:noFill/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0</xdr:col>
      <xdr:colOff>10583</xdr:colOff>
      <xdr:row>0</xdr:row>
      <xdr:rowOff>10583</xdr:rowOff>
    </xdr:from>
    <xdr:to>
      <xdr:col>5</xdr:col>
      <xdr:colOff>933450</xdr:colOff>
      <xdr:row>3</xdr:row>
      <xdr:rowOff>179917</xdr:rowOff>
    </xdr:to>
    <xdr:sp macro="" textlink="">
      <xdr:nvSpPr>
        <xdr:cNvPr id="10" name="Eine Ecke des Rechtecks schneiden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 flipV="1">
          <a:off x="10583" y="10583"/>
          <a:ext cx="4739217" cy="740834"/>
        </a:xfrm>
        <a:prstGeom prst="snip1Rect">
          <a:avLst/>
        </a:prstGeom>
        <a:noFill/>
        <a:ln w="6350"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0</xdr:col>
      <xdr:colOff>47625</xdr:colOff>
      <xdr:row>4</xdr:row>
      <xdr:rowOff>169333</xdr:rowOff>
    </xdr:from>
    <xdr:to>
      <xdr:col>4</xdr:col>
      <xdr:colOff>392906</xdr:colOff>
      <xdr:row>10</xdr:row>
      <xdr:rowOff>63499</xdr:rowOff>
    </xdr:to>
    <xdr:sp macro="" textlink="">
      <xdr:nvSpPr>
        <xdr:cNvPr id="12" name="Textfeld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47625" y="931333"/>
          <a:ext cx="3202781" cy="109669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de-DE" sz="1400" b="1">
              <a:solidFill>
                <a:schemeClr val="bg1"/>
              </a:solidFill>
              <a:latin typeface="Calibri Light" panose="020F0302020204030204" pitchFamily="34" charset="0"/>
              <a:ea typeface="Gadugi" panose="020B0502040204020203" pitchFamily="34" charset="0"/>
              <a:cs typeface="Calibri Light" panose="020F0302020204030204" pitchFamily="34" charset="0"/>
            </a:rPr>
            <a:t>Erster Beobachtungszeitraum</a:t>
          </a:r>
        </a:p>
        <a:p>
          <a:pPr algn="ctr"/>
          <a:r>
            <a:rPr lang="de-DE" sz="1100" b="1">
              <a:solidFill>
                <a:schemeClr val="bg1"/>
              </a:solidFill>
              <a:latin typeface="Calibri Light" panose="020F0302020204030204" pitchFamily="34" charset="0"/>
              <a:ea typeface="Gadugi" panose="020B0502040204020203" pitchFamily="34" charset="0"/>
              <a:cs typeface="Calibri Light" panose="020F0302020204030204" pitchFamily="34" charset="0"/>
            </a:rPr>
            <a:t>Mai </a:t>
          </a:r>
          <a:r>
            <a:rPr lang="de-DE" sz="1100">
              <a:solidFill>
                <a:schemeClr val="bg1"/>
              </a:solidFill>
              <a:latin typeface="Calibri Light" panose="020F0302020204030204" pitchFamily="34" charset="0"/>
              <a:ea typeface="Gadugi" panose="020B0502040204020203" pitchFamily="34" charset="0"/>
              <a:cs typeface="Calibri Light" panose="020F0302020204030204" pitchFamily="34" charset="0"/>
            </a:rPr>
            <a:t>im </a:t>
          </a:r>
          <a:r>
            <a:rPr lang="de-DE" sz="1100" u="sng">
              <a:solidFill>
                <a:schemeClr val="bg1"/>
              </a:solidFill>
              <a:latin typeface="Calibri Light" panose="020F0302020204030204" pitchFamily="34" charset="0"/>
              <a:ea typeface="Gadugi" panose="020B0502040204020203" pitchFamily="34" charset="0"/>
              <a:cs typeface="Calibri Light" panose="020F0302020204030204" pitchFamily="34" charset="0"/>
            </a:rPr>
            <a:t>drittletzten</a:t>
          </a:r>
          <a:r>
            <a:rPr lang="de-DE" sz="1100">
              <a:solidFill>
                <a:schemeClr val="bg1"/>
              </a:solidFill>
              <a:latin typeface="Calibri Light" panose="020F0302020204030204" pitchFamily="34" charset="0"/>
              <a:ea typeface="Gadugi" panose="020B0502040204020203" pitchFamily="34" charset="0"/>
              <a:cs typeface="Calibri Light" panose="020F0302020204030204" pitchFamily="34" charset="0"/>
            </a:rPr>
            <a:t> Kindergartenjahr bzw. </a:t>
          </a:r>
          <a:r>
            <a:rPr lang="de-DE" sz="1100" b="1">
              <a:solidFill>
                <a:schemeClr val="bg1"/>
              </a:solidFill>
              <a:latin typeface="Calibri Light" panose="020F0302020204030204" pitchFamily="34" charset="0"/>
              <a:ea typeface="Gadugi" panose="020B0502040204020203" pitchFamily="34" charset="0"/>
              <a:cs typeface="Calibri Light" panose="020F0302020204030204" pitchFamily="34" charset="0"/>
            </a:rPr>
            <a:t>Oktober</a:t>
          </a:r>
          <a:r>
            <a:rPr lang="de-DE" sz="1100">
              <a:solidFill>
                <a:schemeClr val="bg1"/>
              </a:solidFill>
              <a:latin typeface="Calibri Light" panose="020F0302020204030204" pitchFamily="34" charset="0"/>
              <a:ea typeface="Gadugi" panose="020B0502040204020203" pitchFamily="34" charset="0"/>
              <a:cs typeface="Calibri Light" panose="020F0302020204030204" pitchFamily="34" charset="0"/>
            </a:rPr>
            <a:t> bei Kindern, die ab dem </a:t>
          </a:r>
          <a:r>
            <a:rPr lang="de-DE" sz="1100" u="sng">
              <a:solidFill>
                <a:schemeClr val="bg1"/>
              </a:solidFill>
              <a:latin typeface="Calibri Light" panose="020F0302020204030204" pitchFamily="34" charset="0"/>
              <a:ea typeface="Gadugi" panose="020B0502040204020203" pitchFamily="34" charset="0"/>
              <a:cs typeface="Calibri Light" panose="020F0302020204030204" pitchFamily="34" charset="0"/>
            </a:rPr>
            <a:t>vorletzten</a:t>
          </a:r>
          <a:r>
            <a:rPr lang="de-DE" sz="1100">
              <a:solidFill>
                <a:schemeClr val="bg1"/>
              </a:solidFill>
              <a:latin typeface="Calibri Light" panose="020F0302020204030204" pitchFamily="34" charset="0"/>
              <a:ea typeface="Gadugi" panose="020B0502040204020203" pitchFamily="34" charset="0"/>
              <a:cs typeface="Calibri Light" panose="020F0302020204030204" pitchFamily="34" charset="0"/>
            </a:rPr>
            <a:t> Kindergartenjahr eine elementare Bildungseinrichtung besuchen</a:t>
          </a:r>
        </a:p>
      </xdr:txBody>
    </xdr:sp>
    <xdr:clientData/>
  </xdr:twoCellAnchor>
  <xdr:twoCellAnchor>
    <xdr:from>
      <xdr:col>4</xdr:col>
      <xdr:colOff>449786</xdr:colOff>
      <xdr:row>5</xdr:row>
      <xdr:rowOff>21166</xdr:rowOff>
    </xdr:from>
    <xdr:to>
      <xdr:col>8</xdr:col>
      <xdr:colOff>248880</xdr:colOff>
      <xdr:row>9</xdr:row>
      <xdr:rowOff>190502</xdr:rowOff>
    </xdr:to>
    <xdr:sp macro="" textlink="">
      <xdr:nvSpPr>
        <xdr:cNvPr id="32" name="Eine Ecke des Rechtecks schneiden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 flipV="1">
          <a:off x="3307286" y="985572"/>
          <a:ext cx="3240000" cy="967055"/>
        </a:xfrm>
        <a:prstGeom prst="snip1Rect">
          <a:avLst/>
        </a:prstGeom>
        <a:solidFill>
          <a:srgbClr val="E88C30"/>
        </a:solidFill>
        <a:ln>
          <a:solidFill>
            <a:srgbClr val="E88C3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8</xdr:col>
      <xdr:colOff>305593</xdr:colOff>
      <xdr:row>5</xdr:row>
      <xdr:rowOff>21166</xdr:rowOff>
    </xdr:from>
    <xdr:to>
      <xdr:col>12</xdr:col>
      <xdr:colOff>152311</xdr:colOff>
      <xdr:row>9</xdr:row>
      <xdr:rowOff>190502</xdr:rowOff>
    </xdr:to>
    <xdr:sp macro="" textlink="">
      <xdr:nvSpPr>
        <xdr:cNvPr id="33" name="Eine Ecke des Rechtecks schneiden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 flipV="1">
          <a:off x="6603999" y="985572"/>
          <a:ext cx="3240000" cy="967055"/>
        </a:xfrm>
        <a:prstGeom prst="snip1Rect">
          <a:avLst/>
        </a:prstGeom>
        <a:solidFill>
          <a:srgbClr val="E88C30"/>
        </a:solidFill>
        <a:ln>
          <a:solidFill>
            <a:srgbClr val="E88C3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4</xdr:col>
      <xdr:colOff>488156</xdr:colOff>
      <xdr:row>4</xdr:row>
      <xdr:rowOff>182564</xdr:rowOff>
    </xdr:from>
    <xdr:to>
      <xdr:col>8</xdr:col>
      <xdr:colOff>250031</xdr:colOff>
      <xdr:row>10</xdr:row>
      <xdr:rowOff>129646</xdr:rowOff>
    </xdr:to>
    <xdr:sp macro="" textlink="">
      <xdr:nvSpPr>
        <xdr:cNvPr id="34" name="Textfeld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/>
      </xdr:nvSpPr>
      <xdr:spPr>
        <a:xfrm>
          <a:off x="3345656" y="944564"/>
          <a:ext cx="3202781" cy="114961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de-DE" sz="1400" b="1">
              <a:solidFill>
                <a:schemeClr val="bg1"/>
              </a:solidFill>
              <a:latin typeface="Calibri Light" panose="020F0302020204030204" pitchFamily="34" charset="0"/>
              <a:ea typeface="Gadugi" panose="020B0502040204020203" pitchFamily="34" charset="0"/>
              <a:cs typeface="Calibri Light" panose="020F0302020204030204" pitchFamily="34" charset="0"/>
            </a:rPr>
            <a:t>Zweiter Beobachtungszeitraum</a:t>
          </a:r>
        </a:p>
        <a:p>
          <a:pPr algn="ctr"/>
          <a:r>
            <a:rPr lang="de-DE" sz="1100" b="1">
              <a:solidFill>
                <a:schemeClr val="bg1"/>
              </a:solidFill>
              <a:latin typeface="Calibri Light" panose="020F0302020204030204" pitchFamily="34" charset="0"/>
              <a:ea typeface="Gadugi" panose="020B0502040204020203" pitchFamily="34" charset="0"/>
              <a:cs typeface="Calibri Light" panose="020F0302020204030204" pitchFamily="34" charset="0"/>
            </a:rPr>
            <a:t>Mai </a:t>
          </a:r>
          <a:r>
            <a:rPr lang="de-DE" sz="1100">
              <a:solidFill>
                <a:schemeClr val="bg1"/>
              </a:solidFill>
              <a:latin typeface="Calibri Light" panose="020F0302020204030204" pitchFamily="34" charset="0"/>
              <a:ea typeface="Gadugi" panose="020B0502040204020203" pitchFamily="34" charset="0"/>
              <a:cs typeface="Calibri Light" panose="020F0302020204030204" pitchFamily="34" charset="0"/>
            </a:rPr>
            <a:t>im </a:t>
          </a:r>
          <a:r>
            <a:rPr lang="de-DE" sz="1100" u="sng">
              <a:solidFill>
                <a:schemeClr val="bg1"/>
              </a:solidFill>
              <a:latin typeface="Calibri Light" panose="020F0302020204030204" pitchFamily="34" charset="0"/>
              <a:ea typeface="Gadugi" panose="020B0502040204020203" pitchFamily="34" charset="0"/>
              <a:cs typeface="Calibri Light" panose="020F0302020204030204" pitchFamily="34" charset="0"/>
            </a:rPr>
            <a:t>vorletzten</a:t>
          </a:r>
          <a:r>
            <a:rPr lang="de-DE" sz="1100">
              <a:solidFill>
                <a:schemeClr val="bg1"/>
              </a:solidFill>
              <a:latin typeface="Calibri Light" panose="020F0302020204030204" pitchFamily="34" charset="0"/>
              <a:ea typeface="Gadugi" panose="020B0502040204020203" pitchFamily="34" charset="0"/>
              <a:cs typeface="Calibri Light" panose="020F0302020204030204" pitchFamily="34" charset="0"/>
            </a:rPr>
            <a:t> Kindergartenjahr bzw. </a:t>
          </a:r>
          <a:r>
            <a:rPr lang="de-DE" sz="1100" b="1">
              <a:solidFill>
                <a:schemeClr val="bg1"/>
              </a:solidFill>
              <a:latin typeface="Calibri Light" panose="020F0302020204030204" pitchFamily="34" charset="0"/>
              <a:ea typeface="Gadugi" panose="020B0502040204020203" pitchFamily="34" charset="0"/>
              <a:cs typeface="Calibri Light" panose="020F0302020204030204" pitchFamily="34" charset="0"/>
            </a:rPr>
            <a:t>Oktober </a:t>
          </a:r>
          <a:r>
            <a:rPr lang="de-DE" sz="1100">
              <a:solidFill>
                <a:schemeClr val="bg1"/>
              </a:solidFill>
              <a:latin typeface="Calibri Light" panose="020F0302020204030204" pitchFamily="34" charset="0"/>
              <a:ea typeface="Gadugi" panose="020B0502040204020203" pitchFamily="34" charset="0"/>
              <a:cs typeface="Calibri Light" panose="020F0302020204030204" pitchFamily="34" charset="0"/>
            </a:rPr>
            <a:t>bei Kindern, die nur im </a:t>
          </a:r>
          <a:r>
            <a:rPr lang="de-DE" sz="1100" u="sng">
              <a:solidFill>
                <a:schemeClr val="bg1"/>
              </a:solidFill>
              <a:latin typeface="Calibri Light" panose="020F0302020204030204" pitchFamily="34" charset="0"/>
              <a:ea typeface="Gadugi" panose="020B0502040204020203" pitchFamily="34" charset="0"/>
              <a:cs typeface="Calibri Light" panose="020F0302020204030204" pitchFamily="34" charset="0"/>
            </a:rPr>
            <a:t>letzten</a:t>
          </a:r>
          <a:r>
            <a:rPr lang="de-DE" sz="1100">
              <a:solidFill>
                <a:schemeClr val="bg1"/>
              </a:solidFill>
              <a:latin typeface="Calibri Light" panose="020F0302020204030204" pitchFamily="34" charset="0"/>
              <a:ea typeface="Gadugi" panose="020B0502040204020203" pitchFamily="34" charset="0"/>
              <a:cs typeface="Calibri Light" panose="020F0302020204030204" pitchFamily="34" charset="0"/>
            </a:rPr>
            <a:t> Kindergartenjahr eine elementare Bildungseinrichtung besuchen</a:t>
          </a:r>
        </a:p>
      </xdr:txBody>
    </xdr:sp>
    <xdr:clientData/>
  </xdr:twoCellAnchor>
  <xdr:twoCellAnchor>
    <xdr:from>
      <xdr:col>8</xdr:col>
      <xdr:colOff>333375</xdr:colOff>
      <xdr:row>6</xdr:row>
      <xdr:rowOff>19843</xdr:rowOff>
    </xdr:from>
    <xdr:to>
      <xdr:col>12</xdr:col>
      <xdr:colOff>130968</xdr:colOff>
      <xdr:row>11</xdr:row>
      <xdr:rowOff>21165</xdr:rowOff>
    </xdr:to>
    <xdr:sp macro="" textlink="">
      <xdr:nvSpPr>
        <xdr:cNvPr id="35" name="Textfeld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/>
      </xdr:nvSpPr>
      <xdr:spPr>
        <a:xfrm>
          <a:off x="6631781" y="1186656"/>
          <a:ext cx="3190875" cy="9895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de-DE" sz="1400" b="1">
              <a:solidFill>
                <a:schemeClr val="bg1"/>
              </a:solidFill>
              <a:latin typeface="Calibri Light" panose="020F0302020204030204" pitchFamily="34" charset="0"/>
              <a:ea typeface="Gadugi" panose="020B0502040204020203" pitchFamily="34" charset="0"/>
              <a:cs typeface="Calibri Light" panose="020F0302020204030204" pitchFamily="34" charset="0"/>
            </a:rPr>
            <a:t>Dritter Beobachtungszeitraum</a:t>
          </a:r>
        </a:p>
        <a:p>
          <a:pPr algn="ctr"/>
          <a:r>
            <a:rPr lang="de-DE" sz="1100" b="1">
              <a:solidFill>
                <a:schemeClr val="bg1"/>
              </a:solidFill>
              <a:latin typeface="Calibri Light" panose="020F0302020204030204" pitchFamily="34" charset="0"/>
              <a:ea typeface="Gadugi" panose="020B0502040204020203" pitchFamily="34" charset="0"/>
              <a:cs typeface="Calibri Light" panose="020F0302020204030204" pitchFamily="34" charset="0"/>
            </a:rPr>
            <a:t>Mai </a:t>
          </a:r>
          <a:r>
            <a:rPr lang="de-DE" sz="1100">
              <a:solidFill>
                <a:schemeClr val="bg1"/>
              </a:solidFill>
              <a:latin typeface="Calibri Light" panose="020F0302020204030204" pitchFamily="34" charset="0"/>
              <a:ea typeface="Gadugi" panose="020B0502040204020203" pitchFamily="34" charset="0"/>
              <a:cs typeface="Calibri Light" panose="020F0302020204030204" pitchFamily="34" charset="0"/>
            </a:rPr>
            <a:t>im</a:t>
          </a:r>
          <a:r>
            <a:rPr lang="de-DE" sz="1100" u="none">
              <a:solidFill>
                <a:schemeClr val="bg1"/>
              </a:solidFill>
              <a:latin typeface="Calibri Light" panose="020F0302020204030204" pitchFamily="34" charset="0"/>
              <a:ea typeface="Gadugi" panose="020B0502040204020203" pitchFamily="34" charset="0"/>
              <a:cs typeface="Calibri Light" panose="020F0302020204030204" pitchFamily="34" charset="0"/>
            </a:rPr>
            <a:t> </a:t>
          </a:r>
          <a:r>
            <a:rPr lang="de-DE" sz="1100" u="sng">
              <a:solidFill>
                <a:schemeClr val="bg1"/>
              </a:solidFill>
              <a:latin typeface="Calibri Light" panose="020F0302020204030204" pitchFamily="34" charset="0"/>
              <a:ea typeface="Gadugi" panose="020B0502040204020203" pitchFamily="34" charset="0"/>
              <a:cs typeface="Calibri Light" panose="020F0302020204030204" pitchFamily="34" charset="0"/>
            </a:rPr>
            <a:t>letzten</a:t>
          </a:r>
          <a:r>
            <a:rPr lang="de-DE" sz="1100" u="none">
              <a:solidFill>
                <a:schemeClr val="bg1"/>
              </a:solidFill>
              <a:latin typeface="Calibri Light" panose="020F0302020204030204" pitchFamily="34" charset="0"/>
              <a:ea typeface="Gadugi" panose="020B0502040204020203" pitchFamily="34" charset="0"/>
              <a:cs typeface="Calibri Light" panose="020F0302020204030204" pitchFamily="34" charset="0"/>
            </a:rPr>
            <a:t> </a:t>
          </a:r>
          <a:r>
            <a:rPr lang="de-DE" sz="1100">
              <a:solidFill>
                <a:schemeClr val="bg1"/>
              </a:solidFill>
              <a:latin typeface="Calibri Light" panose="020F0302020204030204" pitchFamily="34" charset="0"/>
              <a:ea typeface="Gadugi" panose="020B0502040204020203" pitchFamily="34" charset="0"/>
              <a:cs typeface="Calibri Light" panose="020F0302020204030204" pitchFamily="34" charset="0"/>
            </a:rPr>
            <a:t>Kindergartenjahr</a:t>
          </a:r>
        </a:p>
      </xdr:txBody>
    </xdr:sp>
    <xdr:clientData/>
  </xdr:twoCellAnchor>
  <xdr:twoCellAnchor>
    <xdr:from>
      <xdr:col>0</xdr:col>
      <xdr:colOff>9525</xdr:colOff>
      <xdr:row>35</xdr:row>
      <xdr:rowOff>15420</xdr:rowOff>
    </xdr:from>
    <xdr:to>
      <xdr:col>5</xdr:col>
      <xdr:colOff>974725</xdr:colOff>
      <xdr:row>40</xdr:row>
      <xdr:rowOff>91616</xdr:rowOff>
    </xdr:to>
    <xdr:sp macro="" textlink="">
      <xdr:nvSpPr>
        <xdr:cNvPr id="39" name="Eine Ecke des Rechtecks schneiden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 flipV="1">
          <a:off x="9525" y="6858679"/>
          <a:ext cx="4780870" cy="1113741"/>
        </a:xfrm>
        <a:prstGeom prst="snip1Rect">
          <a:avLst/>
        </a:prstGeom>
        <a:noFill/>
        <a:ln w="6350"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13</xdr:col>
      <xdr:colOff>19050</xdr:colOff>
      <xdr:row>0</xdr:row>
      <xdr:rowOff>9525</xdr:rowOff>
    </xdr:from>
    <xdr:to>
      <xdr:col>22</xdr:col>
      <xdr:colOff>75142</xdr:colOff>
      <xdr:row>3</xdr:row>
      <xdr:rowOff>178859</xdr:rowOff>
    </xdr:to>
    <xdr:sp macro="" textlink="">
      <xdr:nvSpPr>
        <xdr:cNvPr id="13" name="Eine Ecke des Rechtecks schneiden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 flipV="1">
          <a:off x="10052050" y="9525"/>
          <a:ext cx="7428442" cy="740834"/>
        </a:xfrm>
        <a:prstGeom prst="snip1Rect">
          <a:avLst/>
        </a:prstGeom>
        <a:noFill/>
        <a:ln w="6350"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11</xdr:col>
      <xdr:colOff>0</xdr:colOff>
      <xdr:row>0</xdr:row>
      <xdr:rowOff>57150</xdr:rowOff>
    </xdr:from>
    <xdr:to>
      <xdr:col>12</xdr:col>
      <xdr:colOff>9525</xdr:colOff>
      <xdr:row>3</xdr:row>
      <xdr:rowOff>142875</xdr:rowOff>
    </xdr:to>
    <xdr:sp macro="" textlink="">
      <xdr:nvSpPr>
        <xdr:cNvPr id="2" name="Textfeld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8877300" y="57150"/>
          <a:ext cx="819150" cy="657225"/>
        </a:xfrm>
        <a:prstGeom prst="rect">
          <a:avLst/>
        </a:prstGeom>
        <a:solidFill>
          <a:schemeClr val="lt1"/>
        </a:solidFill>
        <a:ln w="6350" cmpd="sng">
          <a:solidFill>
            <a:schemeClr val="lt1">
              <a:shade val="50000"/>
            </a:schemeClr>
          </a:solidFill>
          <a:prstDash val="sysDot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de-DE" sz="1700" b="1">
              <a:solidFill>
                <a:schemeClr val="accent1"/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t>Mai</a:t>
          </a:r>
        </a:p>
        <a:p>
          <a:pPr algn="ctr"/>
          <a:r>
            <a:rPr lang="de-DE" sz="1700" b="1">
              <a:solidFill>
                <a:schemeClr val="accent1"/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t>2024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144780</xdr:colOff>
          <xdr:row>36</xdr:row>
          <xdr:rowOff>38100</xdr:rowOff>
        </xdr:from>
        <xdr:to>
          <xdr:col>11</xdr:col>
          <xdr:colOff>487680</xdr:colOff>
          <xdr:row>40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de-AT" sz="1200" b="1" i="0" u="none" strike="noStrike" baseline="0">
                  <a:solidFill>
                    <a:srgbClr val="008000"/>
                  </a:solidFill>
                  <a:latin typeface="Calibri Light"/>
                  <a:ea typeface="Calibri Light"/>
                  <a:cs typeface="Calibri Light"/>
                </a:rPr>
                <a:t>Übertragung starten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9</xdr:col>
      <xdr:colOff>48770</xdr:colOff>
      <xdr:row>0</xdr:row>
      <xdr:rowOff>50800</xdr:rowOff>
    </xdr:from>
    <xdr:to>
      <xdr:col>10</xdr:col>
      <xdr:colOff>723899</xdr:colOff>
      <xdr:row>3</xdr:row>
      <xdr:rowOff>139700</xdr:rowOff>
    </xdr:to>
    <xdr:pic>
      <xdr:nvPicPr>
        <xdr:cNvPr id="14" name="Grafik 13" descr="Datei:Logo Land Steiermark.svg – Wikipedia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68720" y="50800"/>
          <a:ext cx="1633979" cy="660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</xdr:col>
      <xdr:colOff>31751</xdr:colOff>
      <xdr:row>0</xdr:row>
      <xdr:rowOff>55856</xdr:rowOff>
    </xdr:from>
    <xdr:to>
      <xdr:col>12</xdr:col>
      <xdr:colOff>196851</xdr:colOff>
      <xdr:row>3</xdr:row>
      <xdr:rowOff>141111</xdr:rowOff>
    </xdr:to>
    <xdr:sp macro="" textlink="">
      <xdr:nvSpPr>
        <xdr:cNvPr id="15" name="Textfeld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9850732" y="55856"/>
          <a:ext cx="165100" cy="658519"/>
        </a:xfrm>
        <a:prstGeom prst="rect">
          <a:avLst/>
        </a:prstGeom>
        <a:solidFill>
          <a:schemeClr val="lt1"/>
        </a:solidFill>
        <a:ln w="6350" cmpd="sng">
          <a:solidFill>
            <a:schemeClr val="lt1">
              <a:shade val="50000"/>
            </a:schemeClr>
          </a:solidFill>
          <a:prstDash val="sysDot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vert270" wrap="square" rtlCol="0" anchor="ctr"/>
        <a:lstStyle/>
        <a:p>
          <a:pPr algn="ctr"/>
          <a:r>
            <a:rPr lang="de-DE" sz="1000" b="1">
              <a:solidFill>
                <a:sysClr val="windowText" lastClr="000000"/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t>Vers. 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Uebersicht"/>
  <dimension ref="A1:Y1025"/>
  <sheetViews>
    <sheetView tabSelected="1" view="pageLayout" topLeftCell="A4" zoomScale="90" zoomScaleNormal="100" zoomScalePageLayoutView="90" workbookViewId="0">
      <selection activeCell="A13" sqref="A13:B14"/>
    </sheetView>
  </sheetViews>
  <sheetFormatPr baseColWidth="10" defaultColWidth="11.44140625" defaultRowHeight="14.4" x14ac:dyDescent="0.3"/>
  <cols>
    <col min="1" max="1" width="11.44140625" style="2"/>
    <col min="2" max="2" width="8.5546875" style="2" customWidth="1"/>
    <col min="3" max="3" width="11.44140625" style="2"/>
    <col min="4" max="4" width="8.5546875" style="2" customWidth="1"/>
    <col min="5" max="5" width="13.44140625" style="2" customWidth="1"/>
    <col min="6" max="6" width="15.109375" style="2" customWidth="1"/>
    <col min="7" max="7" width="11.44140625" style="2"/>
    <col min="8" max="8" width="9.5546875" style="2" customWidth="1"/>
    <col min="9" max="9" width="11.44140625" style="2"/>
    <col min="10" max="10" width="13.44140625" style="2" customWidth="1"/>
    <col min="11" max="12" width="11.44140625" style="2" customWidth="1"/>
    <col min="13" max="13" width="3" style="2" customWidth="1"/>
    <col min="14" max="16" width="11.44140625" style="2"/>
    <col min="17" max="17" width="11.44140625" style="2" customWidth="1"/>
    <col min="18" max="18" width="11.44140625" style="2"/>
    <col min="19" max="19" width="11.44140625" style="2" customWidth="1"/>
    <col min="20" max="20" width="11.44140625" style="2"/>
    <col min="21" max="21" width="11.44140625" style="2" customWidth="1"/>
    <col min="22" max="16384" width="11.44140625" style="2"/>
  </cols>
  <sheetData>
    <row r="1" spans="1:25" ht="15" customHeight="1" x14ac:dyDescent="0.3">
      <c r="A1" s="253" t="s">
        <v>110</v>
      </c>
      <c r="B1" s="253"/>
      <c r="C1" s="253"/>
      <c r="D1" s="253"/>
      <c r="E1" s="253"/>
      <c r="F1" s="253"/>
      <c r="G1" s="253"/>
      <c r="H1" s="253"/>
      <c r="I1" s="253"/>
      <c r="J1" s="253"/>
      <c r="K1" s="253"/>
      <c r="L1" s="253"/>
      <c r="M1" s="253"/>
      <c r="N1" s="229" t="s">
        <v>38</v>
      </c>
      <c r="O1" s="229"/>
      <c r="P1" s="229"/>
      <c r="Q1" s="229"/>
      <c r="R1" s="229"/>
      <c r="S1" s="229"/>
      <c r="T1" s="229"/>
      <c r="U1" s="229"/>
      <c r="V1" s="229"/>
      <c r="W1" s="229"/>
      <c r="X1" s="229"/>
      <c r="Y1" s="229"/>
    </row>
    <row r="2" spans="1:25" ht="15" customHeight="1" x14ac:dyDescent="0.3">
      <c r="A2" s="253"/>
      <c r="B2" s="253"/>
      <c r="C2" s="253"/>
      <c r="D2" s="253"/>
      <c r="E2" s="253"/>
      <c r="F2" s="253"/>
      <c r="G2" s="253"/>
      <c r="H2" s="253"/>
      <c r="I2" s="253"/>
      <c r="J2" s="253"/>
      <c r="K2" s="253"/>
      <c r="L2" s="253"/>
      <c r="M2" s="253"/>
      <c r="N2" s="229"/>
      <c r="O2" s="229"/>
      <c r="P2" s="229"/>
      <c r="Q2" s="229"/>
      <c r="R2" s="229"/>
      <c r="S2" s="229"/>
      <c r="T2" s="229"/>
      <c r="U2" s="229"/>
      <c r="V2" s="229"/>
      <c r="W2" s="229"/>
      <c r="X2" s="229"/>
      <c r="Y2" s="229"/>
    </row>
    <row r="3" spans="1:25" ht="15" customHeight="1" x14ac:dyDescent="0.3">
      <c r="A3" s="253"/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29"/>
      <c r="O3" s="229"/>
      <c r="P3" s="229"/>
      <c r="Q3" s="229"/>
      <c r="R3" s="229"/>
      <c r="S3" s="229"/>
      <c r="T3" s="229"/>
      <c r="U3" s="229"/>
      <c r="V3" s="229"/>
      <c r="W3" s="229"/>
      <c r="X3" s="229"/>
      <c r="Y3" s="229"/>
    </row>
    <row r="4" spans="1:25" ht="15" customHeight="1" x14ac:dyDescent="0.3">
      <c r="A4" s="253"/>
      <c r="B4" s="253"/>
      <c r="C4" s="253"/>
      <c r="D4" s="253"/>
      <c r="E4" s="253"/>
      <c r="F4" s="253"/>
      <c r="G4" s="253"/>
      <c r="H4" s="253"/>
      <c r="I4" s="253"/>
      <c r="J4" s="253"/>
      <c r="K4" s="253"/>
      <c r="L4" s="253"/>
      <c r="M4" s="253"/>
      <c r="N4" s="229"/>
      <c r="O4" s="229"/>
      <c r="P4" s="229"/>
      <c r="Q4" s="229"/>
      <c r="R4" s="229"/>
      <c r="S4" s="229"/>
      <c r="T4" s="229"/>
      <c r="U4" s="229"/>
      <c r="V4" s="229"/>
      <c r="W4" s="229"/>
      <c r="X4" s="229"/>
      <c r="Y4" s="229"/>
    </row>
    <row r="5" spans="1:25" ht="15.6" x14ac:dyDescent="0.3">
      <c r="L5" s="3"/>
      <c r="M5"/>
      <c r="N5" s="281"/>
      <c r="O5" s="281"/>
      <c r="P5" s="281"/>
      <c r="Q5" s="281"/>
      <c r="R5" s="281"/>
      <c r="S5" s="281"/>
      <c r="T5" s="281"/>
      <c r="U5" s="281"/>
      <c r="V5" s="281"/>
      <c r="W5" s="70"/>
      <c r="X5" s="70"/>
      <c r="Y5" s="70"/>
    </row>
    <row r="6" spans="1:25" ht="15.75" customHeight="1" x14ac:dyDescent="0.3">
      <c r="A6" s="4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193" t="s">
        <v>2221</v>
      </c>
      <c r="O6" s="25"/>
      <c r="P6" s="25"/>
      <c r="Q6" s="25"/>
      <c r="R6" s="25"/>
      <c r="S6" s="25"/>
      <c r="T6" s="25"/>
      <c r="U6" s="25"/>
      <c r="V6" s="281"/>
      <c r="W6" s="70"/>
      <c r="X6" s="110">
        <f>P63+S63+V63</f>
        <v>0</v>
      </c>
      <c r="Y6" s="70"/>
    </row>
    <row r="7" spans="1:25" x14ac:dyDescent="0.3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193" t="s">
        <v>2222</v>
      </c>
      <c r="O7" s="25"/>
      <c r="P7" s="25"/>
      <c r="Q7" s="25"/>
      <c r="R7" s="25"/>
      <c r="S7" s="25"/>
      <c r="T7" s="25"/>
      <c r="U7" s="25"/>
      <c r="V7" s="281"/>
      <c r="W7" s="70"/>
      <c r="X7" s="110">
        <f>Q63+T63+W63</f>
        <v>0</v>
      </c>
      <c r="Y7" s="70"/>
    </row>
    <row r="8" spans="1:25" ht="15.75" customHeight="1" x14ac:dyDescent="0.3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193" t="s">
        <v>2223</v>
      </c>
      <c r="O8" s="25"/>
      <c r="P8" s="25"/>
      <c r="Q8" s="25"/>
      <c r="R8" s="25"/>
      <c r="S8" s="25"/>
      <c r="T8" s="25"/>
      <c r="U8" s="25"/>
      <c r="V8" s="281"/>
      <c r="W8" s="70"/>
      <c r="X8" s="110">
        <f>R63+U63+X63</f>
        <v>0</v>
      </c>
      <c r="Y8" s="70"/>
    </row>
    <row r="9" spans="1:25" ht="15.6" x14ac:dyDescent="0.3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7"/>
      <c r="M9" s="7"/>
      <c r="N9" s="281"/>
      <c r="O9" s="281"/>
      <c r="P9" s="281"/>
      <c r="Q9" s="281"/>
      <c r="R9" s="281"/>
      <c r="S9" s="281"/>
      <c r="T9" s="281"/>
      <c r="U9" s="281"/>
      <c r="V9" s="281"/>
      <c r="W9" s="70"/>
      <c r="X9" s="111"/>
      <c r="Y9" s="70"/>
    </row>
    <row r="10" spans="1:25" ht="15.6" x14ac:dyDescent="0.3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7"/>
      <c r="M10" s="7"/>
      <c r="N10" s="25" t="s">
        <v>73</v>
      </c>
      <c r="O10" s="25"/>
      <c r="P10" s="25" t="s">
        <v>70</v>
      </c>
      <c r="Q10" s="25"/>
      <c r="R10" s="25"/>
      <c r="S10" s="25"/>
      <c r="T10" s="25"/>
      <c r="U10" s="25"/>
      <c r="V10" s="281"/>
      <c r="W10" s="70"/>
      <c r="X10" s="110">
        <f>P63</f>
        <v>0</v>
      </c>
      <c r="Y10" s="70"/>
    </row>
    <row r="11" spans="1:25" ht="15" thickBot="1" x14ac:dyDescent="0.3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281"/>
      <c r="O11" s="281"/>
      <c r="P11" s="25" t="s">
        <v>71</v>
      </c>
      <c r="Q11" s="25"/>
      <c r="R11" s="25"/>
      <c r="S11" s="25"/>
      <c r="T11" s="25"/>
      <c r="U11" s="25"/>
      <c r="V11" s="281"/>
      <c r="W11" s="70"/>
      <c r="X11" s="110">
        <f>S63</f>
        <v>0</v>
      </c>
      <c r="Y11" s="70"/>
    </row>
    <row r="12" spans="1:25" ht="15.75" customHeight="1" x14ac:dyDescent="0.3">
      <c r="A12" s="115" t="s">
        <v>111</v>
      </c>
      <c r="B12" s="116"/>
      <c r="C12" s="116"/>
      <c r="D12" s="116" t="s">
        <v>2285</v>
      </c>
      <c r="E12" s="194"/>
      <c r="F12" s="116"/>
      <c r="G12" s="116"/>
      <c r="H12" s="194" t="s">
        <v>79</v>
      </c>
      <c r="I12" s="116"/>
      <c r="J12" s="116"/>
      <c r="K12" s="191"/>
      <c r="L12" s="116"/>
      <c r="M12" s="117"/>
      <c r="N12" s="281"/>
      <c r="O12" s="281"/>
      <c r="P12" s="25" t="s">
        <v>72</v>
      </c>
      <c r="Q12" s="25"/>
      <c r="R12" s="25"/>
      <c r="S12" s="25"/>
      <c r="T12" s="25"/>
      <c r="U12" s="25"/>
      <c r="V12" s="281"/>
      <c r="W12" s="70"/>
      <c r="X12" s="110">
        <f>V63</f>
        <v>0</v>
      </c>
      <c r="Y12" s="70"/>
    </row>
    <row r="13" spans="1:25" x14ac:dyDescent="0.3">
      <c r="A13" s="292"/>
      <c r="B13" s="293"/>
      <c r="C13" s="70"/>
      <c r="D13" s="296"/>
      <c r="E13" s="296"/>
      <c r="F13" s="296"/>
      <c r="G13" s="70"/>
      <c r="H13" s="205"/>
      <c r="I13" s="185"/>
      <c r="J13" s="195" t="s">
        <v>2274</v>
      </c>
      <c r="K13" s="188">
        <v>0</v>
      </c>
      <c r="L13" s="70"/>
      <c r="M13" s="119"/>
      <c r="N13" s="281"/>
      <c r="O13" s="281"/>
      <c r="P13" s="25"/>
      <c r="Q13" s="25"/>
      <c r="R13" s="25"/>
      <c r="S13" s="25"/>
      <c r="T13" s="25"/>
      <c r="U13" s="25"/>
      <c r="V13" s="281"/>
      <c r="W13" s="70"/>
      <c r="X13" s="111"/>
      <c r="Y13" s="70"/>
    </row>
    <row r="14" spans="1:25" x14ac:dyDescent="0.3">
      <c r="A14" s="294"/>
      <c r="B14" s="295"/>
      <c r="C14" s="70"/>
      <c r="D14" s="297"/>
      <c r="E14" s="297"/>
      <c r="F14" s="297"/>
      <c r="G14" s="70"/>
      <c r="H14" s="206"/>
      <c r="I14" s="185"/>
      <c r="J14" s="195" t="s">
        <v>2275</v>
      </c>
      <c r="K14" s="188">
        <v>0</v>
      </c>
      <c r="L14" s="70"/>
      <c r="M14" s="119"/>
      <c r="N14" s="25" t="s">
        <v>74</v>
      </c>
      <c r="O14" s="25"/>
      <c r="P14" s="25"/>
      <c r="Q14" s="25" t="s">
        <v>70</v>
      </c>
      <c r="R14" s="25"/>
      <c r="S14" s="25"/>
      <c r="T14" s="25"/>
      <c r="U14" s="25"/>
      <c r="V14" s="281"/>
      <c r="W14" s="70"/>
      <c r="X14" s="110">
        <f>P41</f>
        <v>0</v>
      </c>
      <c r="Y14" s="70"/>
    </row>
    <row r="15" spans="1:25" x14ac:dyDescent="0.3">
      <c r="A15" s="118"/>
      <c r="B15" s="70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119"/>
      <c r="N15" s="281"/>
      <c r="O15" s="281"/>
      <c r="P15" s="281"/>
      <c r="Q15" s="25" t="s">
        <v>71</v>
      </c>
      <c r="R15" s="25"/>
      <c r="S15" s="25"/>
      <c r="T15" s="25"/>
      <c r="U15" s="25"/>
      <c r="V15" s="281"/>
      <c r="W15" s="70"/>
      <c r="X15" s="110">
        <f>S41</f>
        <v>0</v>
      </c>
      <c r="Y15" s="70"/>
    </row>
    <row r="16" spans="1:25" x14ac:dyDescent="0.3">
      <c r="A16" s="118" t="s">
        <v>8</v>
      </c>
      <c r="B16" s="70"/>
      <c r="C16" s="70"/>
      <c r="D16" s="70"/>
      <c r="E16" s="70"/>
      <c r="F16" s="70"/>
      <c r="G16" s="70"/>
      <c r="H16" s="70"/>
      <c r="I16" s="70"/>
      <c r="J16" s="186" t="s">
        <v>2224</v>
      </c>
      <c r="K16" s="187">
        <f>COUNTIF(A45:A1025,"*")</f>
        <v>0</v>
      </c>
      <c r="L16" s="70"/>
      <c r="M16" s="119"/>
      <c r="N16" s="281"/>
      <c r="O16" s="281"/>
      <c r="P16" s="281"/>
      <c r="Q16" s="25" t="s">
        <v>72</v>
      </c>
      <c r="R16" s="25"/>
      <c r="S16" s="25"/>
      <c r="T16" s="25"/>
      <c r="U16" s="25"/>
      <c r="V16" s="281"/>
      <c r="W16" s="70"/>
      <c r="X16" s="110">
        <f>V41</f>
        <v>0</v>
      </c>
      <c r="Y16" s="70"/>
    </row>
    <row r="17" spans="1:25" x14ac:dyDescent="0.3">
      <c r="A17" s="236"/>
      <c r="B17" s="237"/>
      <c r="C17" s="237"/>
      <c r="D17" s="237"/>
      <c r="E17" s="238"/>
      <c r="F17" s="70"/>
      <c r="G17" s="70"/>
      <c r="H17" s="185"/>
      <c r="I17" s="70"/>
      <c r="J17" s="192" t="s">
        <v>2225</v>
      </c>
      <c r="K17" s="196">
        <f>K16-COUNTIF(F45:F1025,"Schule (Herbst 2024)")</f>
        <v>0</v>
      </c>
      <c r="L17" s="70"/>
      <c r="M17" s="119"/>
      <c r="N17" s="281"/>
      <c r="O17" s="281"/>
      <c r="P17" s="281"/>
      <c r="Q17" s="25"/>
      <c r="R17" s="25"/>
      <c r="S17" s="25"/>
      <c r="T17" s="25"/>
      <c r="U17" s="25"/>
      <c r="V17" s="281"/>
      <c r="W17" s="70"/>
      <c r="X17" s="111"/>
      <c r="Y17" s="70"/>
    </row>
    <row r="18" spans="1:25" ht="15.75" customHeight="1" x14ac:dyDescent="0.3">
      <c r="A18" s="239"/>
      <c r="B18" s="240"/>
      <c r="C18" s="240"/>
      <c r="D18" s="240"/>
      <c r="E18" s="241"/>
      <c r="F18" s="70"/>
      <c r="G18" s="70"/>
      <c r="H18" s="70"/>
      <c r="I18" s="70"/>
      <c r="J18" s="70"/>
      <c r="K18" s="190" t="s">
        <v>2220</v>
      </c>
      <c r="L18" s="70"/>
      <c r="M18" s="119"/>
      <c r="N18" s="25" t="s">
        <v>75</v>
      </c>
      <c r="O18" s="25"/>
      <c r="P18" s="25"/>
      <c r="Q18" s="25" t="s">
        <v>70</v>
      </c>
      <c r="R18" s="25"/>
      <c r="S18" s="25"/>
      <c r="T18" s="25"/>
      <c r="U18" s="25"/>
      <c r="V18" s="281"/>
      <c r="W18" s="70"/>
      <c r="X18" s="110">
        <f>X10-X14</f>
        <v>0</v>
      </c>
      <c r="Y18" s="70"/>
    </row>
    <row r="19" spans="1:25" x14ac:dyDescent="0.3">
      <c r="A19" s="118"/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70"/>
      <c r="M19" s="119"/>
      <c r="N19" s="281"/>
      <c r="O19" s="281"/>
      <c r="P19" s="281"/>
      <c r="Q19" s="25" t="s">
        <v>71</v>
      </c>
      <c r="R19" s="25"/>
      <c r="S19" s="25"/>
      <c r="T19" s="25"/>
      <c r="U19" s="25"/>
      <c r="V19" s="281"/>
      <c r="W19" s="70"/>
      <c r="X19" s="110">
        <f>X11-X15</f>
        <v>0</v>
      </c>
      <c r="Y19" s="70"/>
    </row>
    <row r="20" spans="1:25" x14ac:dyDescent="0.3">
      <c r="A20" s="118" t="s">
        <v>2218</v>
      </c>
      <c r="B20" s="70"/>
      <c r="C20" s="70"/>
      <c r="D20" s="70"/>
      <c r="E20" s="70"/>
      <c r="F20" s="70"/>
      <c r="G20" s="70"/>
      <c r="H20" s="192" t="s">
        <v>9</v>
      </c>
      <c r="I20" s="70"/>
      <c r="J20" s="70"/>
      <c r="K20" s="192" t="s">
        <v>68</v>
      </c>
      <c r="L20" s="70"/>
      <c r="M20" s="119"/>
      <c r="N20" s="281"/>
      <c r="O20" s="281"/>
      <c r="P20" s="281"/>
      <c r="Q20" s="25" t="s">
        <v>72</v>
      </c>
      <c r="R20" s="25"/>
      <c r="S20" s="25"/>
      <c r="T20" s="25"/>
      <c r="U20" s="25"/>
      <c r="V20" s="281"/>
      <c r="W20" s="70"/>
      <c r="X20" s="110">
        <f>X12-X16</f>
        <v>0</v>
      </c>
      <c r="Y20" s="70"/>
    </row>
    <row r="21" spans="1:25" x14ac:dyDescent="0.3">
      <c r="A21" s="242" t="str">
        <f>IF(ISERROR(VLOOKUP(A17,Stammdaten!A2:G1131,7,FALSE)),"",VLOOKUP(A17,Stammdaten!A2:G1131,7,FALSE))</f>
        <v/>
      </c>
      <c r="B21" s="243"/>
      <c r="C21" s="243"/>
      <c r="D21" s="243"/>
      <c r="E21" s="244"/>
      <c r="F21" s="70"/>
      <c r="G21" s="260"/>
      <c r="H21" s="261"/>
      <c r="I21" s="70"/>
      <c r="J21" s="264"/>
      <c r="K21" s="265"/>
      <c r="L21" s="70"/>
      <c r="M21" s="119"/>
      <c r="N21" s="281"/>
      <c r="O21" s="281"/>
      <c r="P21" s="281"/>
      <c r="Q21" s="25"/>
      <c r="R21" s="25"/>
      <c r="S21" s="25"/>
      <c r="T21" s="25"/>
      <c r="U21" s="25"/>
      <c r="V21" s="281"/>
      <c r="W21" s="70"/>
      <c r="X21" s="111"/>
      <c r="Y21" s="70"/>
    </row>
    <row r="22" spans="1:25" x14ac:dyDescent="0.3">
      <c r="A22" s="245"/>
      <c r="B22" s="246"/>
      <c r="C22" s="246"/>
      <c r="D22" s="246"/>
      <c r="E22" s="247"/>
      <c r="F22" s="70"/>
      <c r="G22" s="262"/>
      <c r="H22" s="263"/>
      <c r="I22" s="70"/>
      <c r="J22" s="266"/>
      <c r="K22" s="267"/>
      <c r="L22" s="70"/>
      <c r="M22" s="119"/>
      <c r="N22" s="25" t="s">
        <v>76</v>
      </c>
      <c r="O22" s="25"/>
      <c r="P22" s="25"/>
      <c r="Q22" s="25"/>
      <c r="R22" s="25"/>
      <c r="S22" s="25" t="s">
        <v>70</v>
      </c>
      <c r="T22" s="25"/>
      <c r="U22" s="25"/>
      <c r="V22" s="281"/>
      <c r="W22" s="70"/>
      <c r="X22" s="110">
        <f>R63</f>
        <v>0</v>
      </c>
      <c r="Y22" s="70"/>
    </row>
    <row r="23" spans="1:25" ht="15" thickBot="1" x14ac:dyDescent="0.35">
      <c r="A23" s="189" t="s">
        <v>2219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2"/>
      <c r="N23" s="281"/>
      <c r="O23" s="281"/>
      <c r="P23" s="281"/>
      <c r="Q23" s="281"/>
      <c r="R23" s="281"/>
      <c r="S23" s="25" t="s">
        <v>71</v>
      </c>
      <c r="T23" s="25"/>
      <c r="U23" s="25"/>
      <c r="V23" s="281"/>
      <c r="W23" s="70"/>
      <c r="X23" s="110">
        <f>U63</f>
        <v>0</v>
      </c>
      <c r="Y23" s="70"/>
    </row>
    <row r="24" spans="1:25" ht="15.75" customHeight="1" thickBot="1" x14ac:dyDescent="0.35">
      <c r="A24" s="252"/>
      <c r="B24" s="252"/>
      <c r="C24" s="252"/>
      <c r="D24" s="252"/>
      <c r="E24" s="252"/>
      <c r="F24" s="252"/>
      <c r="G24" s="252"/>
      <c r="H24" s="252"/>
      <c r="I24" s="252"/>
      <c r="J24" s="252"/>
      <c r="K24" s="252"/>
      <c r="L24" s="252"/>
      <c r="M24" s="252"/>
      <c r="N24" s="281"/>
      <c r="O24" s="281"/>
      <c r="P24" s="281"/>
      <c r="Q24" s="281"/>
      <c r="R24" s="281"/>
      <c r="S24" s="25" t="s">
        <v>72</v>
      </c>
      <c r="T24" s="25"/>
      <c r="U24" s="25"/>
      <c r="V24" s="281"/>
      <c r="W24" s="70"/>
      <c r="X24" s="110">
        <f>X63</f>
        <v>0</v>
      </c>
      <c r="Y24" s="70"/>
    </row>
    <row r="25" spans="1:25" ht="15" customHeight="1" x14ac:dyDescent="0.3">
      <c r="A25" s="115"/>
      <c r="B25" s="116"/>
      <c r="C25" s="116"/>
      <c r="D25" s="116"/>
      <c r="E25" s="116"/>
      <c r="F25" s="116"/>
      <c r="G25" s="116"/>
      <c r="H25" s="116"/>
      <c r="I25" s="116"/>
      <c r="J25" s="116"/>
      <c r="K25" s="116"/>
      <c r="L25" s="116"/>
      <c r="M25" s="117"/>
      <c r="N25" s="281"/>
      <c r="O25" s="281"/>
      <c r="P25" s="281"/>
      <c r="Q25" s="281"/>
      <c r="R25" s="281"/>
      <c r="S25" s="25"/>
      <c r="T25" s="25"/>
      <c r="U25" s="112"/>
      <c r="V25" s="281"/>
      <c r="W25" s="70"/>
      <c r="X25" s="111"/>
      <c r="Y25" s="70"/>
    </row>
    <row r="26" spans="1:25" ht="15" customHeight="1" x14ac:dyDescent="0.3">
      <c r="A26" s="118" t="s">
        <v>2276</v>
      </c>
      <c r="B26" s="70"/>
      <c r="C26" s="70"/>
      <c r="D26" s="70"/>
      <c r="E26" s="70"/>
      <c r="F26" s="70"/>
      <c r="G26" s="70"/>
      <c r="H26" s="70"/>
      <c r="I26" s="70"/>
      <c r="J26" s="71" t="s">
        <v>49</v>
      </c>
      <c r="K26" s="69"/>
      <c r="L26" s="70"/>
      <c r="M26" s="119"/>
      <c r="N26" s="25" t="s">
        <v>77</v>
      </c>
      <c r="O26" s="25"/>
      <c r="P26" s="25"/>
      <c r="Q26" s="25"/>
      <c r="R26" s="25" t="s">
        <v>70</v>
      </c>
      <c r="S26" s="25"/>
      <c r="T26" s="25"/>
      <c r="U26" s="25"/>
      <c r="V26" s="281"/>
      <c r="W26" s="70"/>
      <c r="X26" s="110">
        <f>COUNTIFS('DaE Drittletztes J.'!L5:L100,"*Ja*",'DaE Drittletztes J.'!M5:M100,"*Nein*")+COUNTIFS('DaZ Drittletztes J.'!L5:L100,"*Ja*",'DaZ Drittletztes J.'!M5:M100,"*Nein*")</f>
        <v>0</v>
      </c>
      <c r="Y26" s="70"/>
    </row>
    <row r="27" spans="1:25" ht="15" customHeight="1" x14ac:dyDescent="0.3">
      <c r="A27" s="118"/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119"/>
      <c r="N27" s="281"/>
      <c r="O27" s="281"/>
      <c r="P27" s="281"/>
      <c r="Q27" s="281"/>
      <c r="R27" s="25" t="s">
        <v>71</v>
      </c>
      <c r="S27" s="25"/>
      <c r="T27" s="25"/>
      <c r="U27" s="25"/>
      <c r="V27" s="281"/>
      <c r="W27" s="70"/>
      <c r="X27" s="110">
        <f>COUNTIFS('DaE Vorletztes J.'!Q5:Q100,"*Ja*",'DaE Vorletztes J.'!R5:R100,"*Nein*")+COUNTIFS('DaZ Vorletztes J.'!S5:S100,"*Ja*",'DaZ Vorletztes J.'!T5:T100,"*Nein*")</f>
        <v>0</v>
      </c>
      <c r="Y27" s="70"/>
    </row>
    <row r="28" spans="1:25" ht="15" customHeight="1" x14ac:dyDescent="0.3">
      <c r="A28" s="118"/>
      <c r="B28" s="70"/>
      <c r="C28" s="70"/>
      <c r="D28" s="70"/>
      <c r="E28" s="70"/>
      <c r="F28" s="70"/>
      <c r="G28" s="70"/>
      <c r="H28" s="70"/>
      <c r="I28" s="70"/>
      <c r="J28" s="71" t="s">
        <v>50</v>
      </c>
      <c r="K28" s="69"/>
      <c r="L28" s="70"/>
      <c r="M28" s="119"/>
      <c r="N28" s="281"/>
      <c r="O28" s="281"/>
      <c r="P28" s="281"/>
      <c r="Q28" s="281"/>
      <c r="R28" s="25" t="s">
        <v>72</v>
      </c>
      <c r="S28" s="25"/>
      <c r="T28" s="25"/>
      <c r="U28" s="25"/>
      <c r="V28" s="281"/>
      <c r="W28" s="70"/>
      <c r="X28" s="110">
        <f>COUNTIFS('DaE Letztes J.'!Q5:Q100,"*Ja*",'DaE Letztes J.'!R5:R100,"*Nein*")+COUNTIFS('DaZ Letztes J.'!S5:S100,"*Ja*",'DaZ Letztes J.'!T5:T100,"*Nein*")</f>
        <v>0</v>
      </c>
      <c r="Y28" s="70"/>
    </row>
    <row r="29" spans="1:25" ht="15" customHeight="1" thickBot="1" x14ac:dyDescent="0.35">
      <c r="A29" s="120"/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2"/>
      <c r="N29" s="281"/>
      <c r="O29" s="281"/>
      <c r="P29" s="281"/>
      <c r="Q29" s="281"/>
      <c r="R29" s="281"/>
      <c r="S29" s="281"/>
      <c r="T29" s="281"/>
      <c r="U29" s="281"/>
      <c r="V29" s="281"/>
      <c r="W29" s="70"/>
      <c r="X29" s="70"/>
      <c r="Y29" s="70"/>
    </row>
    <row r="30" spans="1:25" ht="15" customHeight="1" thickBot="1" x14ac:dyDescent="0.35">
      <c r="A30" s="268" t="s">
        <v>2286</v>
      </c>
      <c r="B30" s="269"/>
      <c r="C30" s="269"/>
      <c r="D30" s="269"/>
      <c r="E30" s="269"/>
      <c r="F30" s="269"/>
      <c r="G30" s="269"/>
      <c r="H30" s="269"/>
      <c r="I30" s="269"/>
      <c r="J30" s="269"/>
      <c r="K30" s="269"/>
      <c r="L30" s="269"/>
      <c r="M30" s="270"/>
      <c r="N30" s="281"/>
      <c r="O30" s="281"/>
      <c r="P30" s="281"/>
      <c r="Q30" s="281"/>
      <c r="R30" s="281"/>
      <c r="S30" s="281"/>
      <c r="T30" s="281"/>
      <c r="U30" s="281"/>
      <c r="V30" s="281"/>
      <c r="W30" s="281"/>
      <c r="X30" s="281"/>
      <c r="Y30" s="281"/>
    </row>
    <row r="31" spans="1:25" ht="15.75" customHeight="1" thickBot="1" x14ac:dyDescent="0.35">
      <c r="A31" s="271"/>
      <c r="B31" s="272"/>
      <c r="C31" s="272"/>
      <c r="D31" s="272"/>
      <c r="E31" s="272"/>
      <c r="F31" s="272"/>
      <c r="G31" s="272"/>
      <c r="H31" s="272"/>
      <c r="I31" s="272"/>
      <c r="J31" s="272"/>
      <c r="K31" s="272"/>
      <c r="L31" s="272"/>
      <c r="M31" s="273"/>
      <c r="N31" s="91" t="s">
        <v>58</v>
      </c>
      <c r="O31" s="92"/>
      <c r="P31" s="92"/>
      <c r="Q31" s="92"/>
      <c r="R31" s="92"/>
      <c r="S31" s="92"/>
      <c r="T31" s="92"/>
      <c r="U31" s="92"/>
      <c r="V31" s="92"/>
      <c r="W31" s="93"/>
      <c r="X31" s="94">
        <f>R63+U63+X63</f>
        <v>0</v>
      </c>
      <c r="Y31" s="95"/>
    </row>
    <row r="32" spans="1:25" ht="15.75" customHeight="1" thickBot="1" x14ac:dyDescent="0.35">
      <c r="A32" s="271"/>
      <c r="B32" s="272"/>
      <c r="C32" s="272"/>
      <c r="D32" s="272"/>
      <c r="E32" s="272"/>
      <c r="F32" s="272"/>
      <c r="G32" s="272"/>
      <c r="H32" s="272"/>
      <c r="I32" s="272"/>
      <c r="J32" s="272"/>
      <c r="K32" s="272"/>
      <c r="L32" s="272"/>
      <c r="M32" s="273"/>
      <c r="N32" s="96" t="s">
        <v>2281</v>
      </c>
      <c r="O32" s="97"/>
      <c r="P32" s="97"/>
      <c r="Q32" s="97"/>
      <c r="R32" s="97"/>
      <c r="S32" s="97"/>
      <c r="T32" s="97"/>
      <c r="U32" s="97"/>
      <c r="V32" s="97"/>
      <c r="W32" s="98"/>
      <c r="X32" s="99">
        <f>X63</f>
        <v>0</v>
      </c>
      <c r="Y32" s="100"/>
    </row>
    <row r="33" spans="1:25" ht="15.75" customHeight="1" thickBot="1" x14ac:dyDescent="0.35">
      <c r="A33" s="274" t="s">
        <v>2287</v>
      </c>
      <c r="B33" s="275"/>
      <c r="C33" s="275"/>
      <c r="D33" s="275"/>
      <c r="E33" s="275"/>
      <c r="F33" s="275"/>
      <c r="G33" s="275"/>
      <c r="H33" s="275"/>
      <c r="I33" s="275"/>
      <c r="J33" s="275"/>
      <c r="K33" s="275"/>
      <c r="L33" s="275"/>
      <c r="M33" s="276"/>
      <c r="N33" s="101" t="s">
        <v>2282</v>
      </c>
      <c r="O33" s="102"/>
      <c r="P33" s="102"/>
      <c r="Q33" s="102"/>
      <c r="R33" s="102"/>
      <c r="S33" s="102"/>
      <c r="T33" s="102"/>
      <c r="U33" s="102"/>
      <c r="V33" s="102"/>
      <c r="W33" s="102"/>
      <c r="X33" s="103">
        <f>S63-X23</f>
        <v>0</v>
      </c>
      <c r="Y33" s="104"/>
    </row>
    <row r="34" spans="1:25" ht="15" customHeight="1" x14ac:dyDescent="0.3">
      <c r="A34" s="271"/>
      <c r="B34" s="272"/>
      <c r="C34" s="272"/>
      <c r="D34" s="272"/>
      <c r="E34" s="272"/>
      <c r="F34" s="272"/>
      <c r="G34" s="272"/>
      <c r="H34" s="272"/>
      <c r="I34" s="272"/>
      <c r="J34" s="272"/>
      <c r="K34" s="272"/>
      <c r="L34" s="272"/>
      <c r="M34" s="273"/>
      <c r="N34" s="281"/>
      <c r="O34" s="281"/>
      <c r="P34" s="281"/>
      <c r="Q34" s="281"/>
      <c r="R34" s="281"/>
      <c r="S34" s="281"/>
      <c r="T34" s="281"/>
      <c r="U34" s="281"/>
      <c r="V34" s="281"/>
      <c r="W34" s="281"/>
      <c r="X34" s="281"/>
      <c r="Y34" s="281"/>
    </row>
    <row r="35" spans="1:25" ht="27" customHeight="1" thickBot="1" x14ac:dyDescent="0.35">
      <c r="A35" s="277"/>
      <c r="B35" s="278"/>
      <c r="C35" s="278"/>
      <c r="D35" s="278"/>
      <c r="E35" s="278"/>
      <c r="F35" s="278"/>
      <c r="G35" s="278"/>
      <c r="H35" s="278"/>
      <c r="I35" s="278"/>
      <c r="J35" s="278"/>
      <c r="K35" s="278"/>
      <c r="L35" s="278"/>
      <c r="M35" s="279"/>
      <c r="N35" s="281"/>
      <c r="O35" s="281"/>
      <c r="P35" s="281"/>
      <c r="Q35" s="281"/>
      <c r="R35" s="281"/>
      <c r="S35" s="281"/>
      <c r="T35" s="281"/>
      <c r="U35" s="281"/>
      <c r="V35" s="281"/>
      <c r="W35" s="281"/>
      <c r="X35" s="281"/>
      <c r="Y35" s="281"/>
    </row>
    <row r="36" spans="1:25" ht="21" customHeight="1" x14ac:dyDescent="0.3">
      <c r="A36" s="209" t="s">
        <v>116</v>
      </c>
      <c r="B36" s="209"/>
      <c r="C36" s="209"/>
      <c r="D36" s="209"/>
      <c r="E36" s="209"/>
      <c r="F36" s="209"/>
      <c r="G36" s="218" t="s">
        <v>172</v>
      </c>
      <c r="H36" s="219"/>
      <c r="I36" s="224" t="s">
        <v>2386</v>
      </c>
      <c r="J36" s="214" t="s">
        <v>2385</v>
      </c>
      <c r="K36" s="228"/>
      <c r="L36" s="228"/>
      <c r="M36" s="228"/>
      <c r="N36" s="53"/>
      <c r="S36" s="8"/>
      <c r="T36" s="8"/>
      <c r="U36" s="8"/>
      <c r="X36" s="9"/>
    </row>
    <row r="37" spans="1:25" ht="15" customHeight="1" x14ac:dyDescent="0.3">
      <c r="A37" s="209"/>
      <c r="B37" s="209"/>
      <c r="C37" s="209"/>
      <c r="D37" s="209"/>
      <c r="E37" s="209"/>
      <c r="F37" s="209"/>
      <c r="G37" s="220"/>
      <c r="H37" s="221"/>
      <c r="I37" s="225"/>
      <c r="J37" s="215"/>
      <c r="K37" s="228"/>
      <c r="L37" s="228"/>
      <c r="M37" s="228"/>
      <c r="R37" s="8"/>
    </row>
    <row r="38" spans="1:25" ht="15" customHeight="1" x14ac:dyDescent="0.3">
      <c r="A38" s="209"/>
      <c r="B38" s="209"/>
      <c r="C38" s="209"/>
      <c r="D38" s="209"/>
      <c r="E38" s="209"/>
      <c r="F38" s="209"/>
      <c r="G38" s="220"/>
      <c r="H38" s="221"/>
      <c r="I38" s="226"/>
      <c r="J38" s="216" t="str">
        <f>IF(AND(I38&gt;=Einstellungen!$B$3,I38&lt;=Einstellungen!$C$3),Einstellungen!$D$3,IF(AND(I38&gt;=Einstellungen!$B$4,I38&lt;=Einstellungen!$C$4),Einstellungen!$D$4,IF(AND(I38&gt;=Einstellungen!$B$5,I38&lt;=Einstellungen!$C$5),Einstellungen!$D$5,"---")))</f>
        <v>---</v>
      </c>
      <c r="K38" s="228"/>
      <c r="L38" s="228"/>
      <c r="M38" s="228"/>
      <c r="N38" s="282" t="s">
        <v>28</v>
      </c>
      <c r="O38" s="283"/>
      <c r="P38" s="286" t="s">
        <v>2278</v>
      </c>
      <c r="Q38" s="287"/>
      <c r="R38" s="288"/>
      <c r="S38" s="286" t="s">
        <v>2279</v>
      </c>
      <c r="T38" s="287"/>
      <c r="U38" s="288"/>
      <c r="V38" s="286" t="s">
        <v>2280</v>
      </c>
      <c r="W38" s="287"/>
      <c r="X38" s="288"/>
    </row>
    <row r="39" spans="1:25" ht="15" customHeight="1" x14ac:dyDescent="0.3">
      <c r="A39" s="209"/>
      <c r="B39" s="209"/>
      <c r="C39" s="209"/>
      <c r="D39" s="209"/>
      <c r="E39" s="209"/>
      <c r="F39" s="209"/>
      <c r="G39" s="220"/>
      <c r="H39" s="221"/>
      <c r="I39" s="226"/>
      <c r="J39" s="216"/>
      <c r="K39" s="228"/>
      <c r="L39" s="228"/>
      <c r="M39" s="228"/>
      <c r="N39" s="284"/>
      <c r="O39" s="285"/>
      <c r="P39" s="289"/>
      <c r="Q39" s="290"/>
      <c r="R39" s="291"/>
      <c r="S39" s="289"/>
      <c r="T39" s="290"/>
      <c r="U39" s="291"/>
      <c r="V39" s="289"/>
      <c r="W39" s="290"/>
      <c r="X39" s="291"/>
    </row>
    <row r="40" spans="1:25" ht="15" customHeight="1" thickBot="1" x14ac:dyDescent="0.35">
      <c r="A40" s="209"/>
      <c r="B40" s="209"/>
      <c r="C40" s="209"/>
      <c r="D40" s="209"/>
      <c r="E40" s="209"/>
      <c r="F40" s="209"/>
      <c r="G40" s="222"/>
      <c r="H40" s="223"/>
      <c r="I40" s="227"/>
      <c r="J40" s="217"/>
      <c r="K40" s="228"/>
      <c r="L40" s="228"/>
      <c r="M40" s="228"/>
      <c r="N40" s="10"/>
      <c r="O40" s="11"/>
      <c r="P40" s="12" t="s">
        <v>29</v>
      </c>
      <c r="Q40" s="183" t="s">
        <v>30</v>
      </c>
      <c r="R40" s="184" t="s">
        <v>3</v>
      </c>
      <c r="S40" s="12" t="s">
        <v>29</v>
      </c>
      <c r="T40" s="183" t="s">
        <v>30</v>
      </c>
      <c r="U40" s="184" t="s">
        <v>3</v>
      </c>
      <c r="V40" s="12" t="s">
        <v>29</v>
      </c>
      <c r="W40" s="183" t="s">
        <v>30</v>
      </c>
      <c r="X40" s="184" t="s">
        <v>3</v>
      </c>
      <c r="Y40" s="182" t="s">
        <v>2215</v>
      </c>
    </row>
    <row r="41" spans="1:25" ht="15" customHeight="1" x14ac:dyDescent="0.3">
      <c r="A41" s="209"/>
      <c r="B41" s="209"/>
      <c r="C41" s="209"/>
      <c r="D41" s="209"/>
      <c r="E41" s="209"/>
      <c r="F41" s="209"/>
      <c r="G41" s="228"/>
      <c r="H41" s="228"/>
      <c r="I41" s="228"/>
      <c r="J41" s="228"/>
      <c r="K41" s="228"/>
      <c r="L41" s="228"/>
      <c r="M41" s="228"/>
      <c r="N41" s="13" t="s">
        <v>4</v>
      </c>
      <c r="O41" s="14"/>
      <c r="P41" s="15">
        <f>COUNTIFS(E45:E990,"*Deutsch*",C45:C990,"Drittletztes Jahr")</f>
        <v>0</v>
      </c>
      <c r="Q41" s="16">
        <f>COUNTIFS('DaE Drittletztes J.'!C5:C100,"Deutsch")</f>
        <v>0</v>
      </c>
      <c r="R41" s="16">
        <f>COUNTIFS('DaE Drittletztes J.'!C5:C100,"Deutsch",'DaE Drittletztes J.'!L5:L100,"Ja")</f>
        <v>0</v>
      </c>
      <c r="S41" s="15">
        <f>COUNTIFS(E45:E990,"*Deutsch*",C45:C990,"Vorletztes Jahr")</f>
        <v>0</v>
      </c>
      <c r="T41" s="16">
        <f>COUNTIFS('DaE Vorletztes J.'!D5:D100,"Schule (Herbst 2024)")+(COUNTIFS('DaE Vorletztes J.'!D5:D100,"",'DaE Vorletztes J.'!C5:C100,"Deutsch"))+(COUNTIFS('DaE Vorletztes J.'!D5:D100,"Abwesend (COVID-19)",'DaE Vorletztes J.'!C5:C100,"Deutsch"))</f>
        <v>0</v>
      </c>
      <c r="U41" s="16">
        <f>(COUNTIFS('DaE Vorletztes J.'!Q5:Q100,"Ja",'DaE Vorletztes J.'!C5:C100,"Deutsch"))</f>
        <v>0</v>
      </c>
      <c r="V41" s="15">
        <f>COUNTIFS(E45:E990,"*Deutsch*",C45:C990,"Letztes Jahr")</f>
        <v>0</v>
      </c>
      <c r="W41" s="16">
        <f>COUNTIFS('DaE Letztes J.'!D5:D100,"Schule (Herbst 2024)")+(COUNTIFS('DaE Letztes J.'!D5:D100,"",'DaE Letztes J.'!C5:C100,"Deutsch"))+(COUNTIFS('DaE Letztes J.'!D5:D100,"Abwesend (COVID-19)",'DaE Letztes J.'!C5:C100,"Deutsch"))</f>
        <v>0</v>
      </c>
      <c r="X41" s="16">
        <f>COUNTIFS('DaE Letztes J.'!Q5:Q100,"Ja",'DaE Letztes J.'!D5:D100,"Schule (Herbst 2024)")+(COUNTIFS('DaE Letztes J.'!Q5:Q100,"Ja",'DaE Letztes J.'!D5:D100,"",'DaE Letztes J.'!C5:C100,"Deutsch"))+(COUNTIFS('DaE Letztes J.'!Q5:Q100,"Ja",'DaE Letztes J.'!D5:D100,"Abwesend (COVID-19)",'DaE Letztes J.'!C5:C100,"Deutsch"))</f>
        <v>0</v>
      </c>
      <c r="Y41" s="17">
        <f>P41+S41+V41</f>
        <v>0</v>
      </c>
    </row>
    <row r="42" spans="1:25" ht="1.35" customHeight="1" x14ac:dyDescent="0.3">
      <c r="A42" s="177"/>
      <c r="B42" s="177"/>
      <c r="C42" s="177"/>
      <c r="D42" s="177"/>
      <c r="E42" s="177"/>
      <c r="F42" s="177"/>
      <c r="G42" s="178"/>
      <c r="H42" s="178"/>
      <c r="I42" s="178"/>
      <c r="J42" s="178"/>
      <c r="K42" s="178"/>
      <c r="L42" s="178"/>
      <c r="M42" s="178"/>
      <c r="N42" s="13"/>
      <c r="O42" s="14"/>
      <c r="P42" s="15"/>
      <c r="Q42" s="16"/>
      <c r="R42" s="16"/>
      <c r="S42" s="15"/>
      <c r="T42" s="16"/>
      <c r="U42" s="16"/>
      <c r="V42" s="15"/>
      <c r="W42" s="16"/>
      <c r="X42" s="16"/>
      <c r="Y42" s="17"/>
    </row>
    <row r="43" spans="1:25" ht="19.5" customHeight="1" x14ac:dyDescent="0.3">
      <c r="A43" s="248" t="s">
        <v>34</v>
      </c>
      <c r="B43" s="249"/>
      <c r="C43" s="210" t="s">
        <v>33</v>
      </c>
      <c r="D43" s="211"/>
      <c r="E43" s="230" t="s">
        <v>1</v>
      </c>
      <c r="F43" s="254" t="s">
        <v>51</v>
      </c>
      <c r="G43" s="255"/>
      <c r="H43" s="256"/>
      <c r="I43" s="232" t="s">
        <v>2283</v>
      </c>
      <c r="J43" s="233"/>
      <c r="K43" s="232" t="s">
        <v>2284</v>
      </c>
      <c r="L43" s="233"/>
      <c r="M43" s="280"/>
      <c r="N43" s="18" t="s">
        <v>5</v>
      </c>
      <c r="O43" s="19"/>
      <c r="P43" s="20">
        <f>COUNTIFS(E45:E990,"*Türkisch*",C45:C990,"Drittletztes Jahr")</f>
        <v>0</v>
      </c>
      <c r="Q43" s="20">
        <f>COUNTIFS('DaZ Drittletztes J.'!C5:C100,"Türkisch")</f>
        <v>0</v>
      </c>
      <c r="R43" s="20">
        <f>COUNTIFS('DaZ Drittletztes J.'!C5:C100,"Türkisch",'DaZ Drittletztes J.'!L5:L100,"Ja")</f>
        <v>0</v>
      </c>
      <c r="S43" s="20">
        <f>COUNTIFS(E45:E990,"*Türkisch*",C45:C990,"Vorletztes Jahr")</f>
        <v>0</v>
      </c>
      <c r="T43" s="20">
        <f>COUNTIFS('DaZ Vorletztes J.'!D5:D100,"Schule (Herbst 2024)",'DaZ Vorletztes J.'!C5:C100,"Türkisch")+(COUNTIFS('DaZ Vorletztes J.'!D5:D100,"",'DaZ Vorletztes J.'!C5:C100,"Türkisch"))+(COUNTIFS('DaZ Vorletztes J.'!D5:D100,"Abwesend (COVID-19)",'DaZ Vorletztes J.'!C5:C100,"Türkisch"))</f>
        <v>0</v>
      </c>
      <c r="U43" s="20">
        <f>(COUNTIFS('DaZ Vorletztes J.'!S5:S100,"Ja",'DaZ Vorletztes J.'!C5:C100,"Türkisch"))</f>
        <v>0</v>
      </c>
      <c r="V43" s="20">
        <f>COUNTIFS(E45:E990,"*Türkisch*",C45:C990,"Letztes Jahr")</f>
        <v>0</v>
      </c>
      <c r="W43" s="20">
        <f>COUNTIFS('DaZ Letztes J.'!D5:D100,"Schule (Herbst 2024)",'DaZ Letztes J.'!C5:C100,"Türkisch")+(COUNTIFS('DaZ Letztes J.'!D5:D100,"",'DaZ Letztes J.'!C5:C100,"Türkisch"))+(COUNTIFS('DaZ Letztes J.'!D5:D100,"Abwesend (COVID-19)",'DaZ Letztes J.'!C5:C100,"Türkisch"))</f>
        <v>0</v>
      </c>
      <c r="X43" s="20">
        <f>COUNTIFS('DaZ Letztes J.'!S5:S100,"Ja",'DaZ Letztes J.'!D5:D100,"Schule (Herbst 2024)",'DaZ Letztes J.'!C5:C100,"Türkisch")+(COUNTIFS('DaZ Letztes J.'!S5:S100,"Ja",'DaZ Letztes J.'!D5:D100,"",'DaZ Letztes J.'!C5:C100,"Türkisch"))+(COUNTIFS('DaZ Letztes J.'!S5:S100,"Ja",'DaZ Letztes J.'!D5:D100,"Abwesend (COVID-19)",'DaZ Letztes J.'!C5:C100,"Türkisch"))</f>
        <v>0</v>
      </c>
      <c r="Y43" s="21">
        <f t="shared" ref="Y43:Y61" si="0">P43+S43+V43</f>
        <v>0</v>
      </c>
    </row>
    <row r="44" spans="1:25" ht="24" customHeight="1" x14ac:dyDescent="0.3">
      <c r="A44" s="250"/>
      <c r="B44" s="251"/>
      <c r="C44" s="212"/>
      <c r="D44" s="213"/>
      <c r="E44" s="231"/>
      <c r="F44" s="257"/>
      <c r="G44" s="258"/>
      <c r="H44" s="259"/>
      <c r="I44" s="234"/>
      <c r="J44" s="235"/>
      <c r="K44" s="234"/>
      <c r="L44" s="235"/>
      <c r="M44" s="280"/>
      <c r="N44" s="13" t="s">
        <v>10</v>
      </c>
      <c r="O44" s="14"/>
      <c r="P44" s="16">
        <f>COUNTIFS(E45:E990,"*Bosnisch*",C45:C990,"Drittletztes Jahr")+COUNTIFS(E45:E990,"*Kroatisch*",C45:C990,"Drittletztes Jahr")+COUNTIFS(E45:E990,"*Serbisch*",C45:C990,"Drittletztes Jahr")</f>
        <v>0</v>
      </c>
      <c r="Q44" s="16">
        <f>COUNTIFS('DaZ Drittletztes J.'!C5:C100,"Bosnisch")+COUNTIFS('DaZ Drittletztes J.'!C5:C100,"Kroatisch")+COUNTIFS('DaZ Drittletztes J.'!C5:C100,"Serbisch")</f>
        <v>0</v>
      </c>
      <c r="R44" s="105">
        <f>COUNTIFS('DaZ Drittletztes J.'!C5:C100,"Bosnisch",'DaZ Drittletztes J.'!L5:L100,"Ja")+COUNTIFS('DaZ Drittletztes J.'!C5:C100,"Kroatisch",'DaZ Drittletztes J.'!L5:L100,"Ja")+COUNTIFS('DaZ Drittletztes J.'!C5:C100,"Serbisch",'DaZ Drittletztes J.'!L5:L100,"Ja")</f>
        <v>0</v>
      </c>
      <c r="S44" s="16">
        <f>COUNTIFS(E45:E990,"*Bosnisch*",C45:C990,"Vorletztes Jahr")+COUNTIFS(E45:E990,"*Kroatisch*",C45:C990,"Vorletztes Jahr")+COUNTIFS(E45:E990,"*Serbisch*",C45:C990,"Vorletztes Jahr")</f>
        <v>0</v>
      </c>
      <c r="T44" s="16">
        <f>COUNTIFS('DaZ Vorletztes J.'!D5:D100,"Schule (Herbst 2024)",'DaZ Vorletztes J.'!C5:C100,"Bosnisch")+(COUNTIFS('DaZ Vorletztes J.'!D5:D100,"",'DaZ Vorletztes J.'!C5:C100,"Bosnisch"))+(COUNTIFS('DaZ Vorletztes J.'!D5:D100,"Abwesend (COVID-19)",'DaZ Vorletztes J.'!C5:C100,"BOSNISCH"))+COUNTIFS('DaZ Vorletztes J.'!D5:D100,"Schule (Herbst 2024)",'DaZ Vorletztes J.'!C5:C100,"Kroatisch")+(COUNTIFS('DaZ Vorletztes J.'!D5:D100,"",'DaZ Vorletztes J.'!C5:C100,"Kroatisch"))+(COUNTIFS('DaZ Vorletztes J.'!D5:D100,"Abwesend (COVID-19)",'DaZ Vorletztes J.'!C5:C100,"Kroatisch"))+COUNTIFS('DaZ Vorletztes J.'!D5:D100,"Schule (Herbst 2024)",'DaZ Vorletztes J.'!C5:C100,"Serbisch")+(COUNTIFS('DaZ Vorletztes J.'!D5:D100,"",'DaZ Vorletztes J.'!C5:C100,"Serbisch"))+(COUNTIFS('DaZ Vorletztes J.'!D5:D100,"Abwesend (COVID-19)",'DaZ Vorletztes J.'!C5:C100,"Serbisch"))</f>
        <v>0</v>
      </c>
      <c r="U44" s="16">
        <f>(COUNTIFS('DaZ Vorletztes J.'!S5:S100,"Ja",'DaZ Vorletztes J.'!C5:C100,"Bosnisch"))+(COUNTIFS('DaZ Vorletztes J.'!S5:S100,"Ja",'DaZ Vorletztes J.'!C5:C100,"Kroatisch"))+(COUNTIFS('DaZ Vorletztes J.'!S5:S100,"Ja",'DaZ Vorletztes J.'!C5:C100,"Serbisch"))</f>
        <v>0</v>
      </c>
      <c r="V44" s="16">
        <f>COUNTIFS(E45:E990,"*Bosnisch*",C45:C990,"Letztes Jahr")+COUNTIFS(E45:E990,"*Kroatisch*",C45:C990,"Letztes Jahr")+COUNTIFS(E45:E990,"*Serbisch*",C45:C990,"Letztes Jahr")</f>
        <v>0</v>
      </c>
      <c r="W44" s="16">
        <f>COUNTIFS('DaZ Letztes J.'!D5:D100,"Schule (Herbst 2024)",'DaZ Letztes J.'!C5:C100,"Bosnisch")+(COUNTIFS('DaZ Letztes J.'!D5:D100,"",'DaZ Letztes J.'!C5:C100,"Bosnisch"))+(COUNTIFS('DaZ Letztes J.'!D5:D100,"Abwesend (COVID-19)",'DaZ Letztes J.'!C5:C100,"Bosnisch"))+COUNTIFS('DaZ Letztes J.'!D5:D100,"Schule (Herbst 2024)",'DaZ Letztes J.'!C5:C100,"Kroatisch")+(COUNTIFS('DaZ Letztes J.'!D5:D100,"",'DaZ Letztes J.'!C5:C100,"Kroatisch"))+(COUNTIFS('DaZ Letztes J.'!D5:D100,"Abwesend (COVID-19)",'DaZ Letztes J.'!C5:C100,"Kroatisch")) +COUNTIFS('DaZ Letztes J.'!D5:D100,"Schule (Herbst 2024)",'DaZ Letztes J.'!C5:C100,"Serbisch")+(COUNTIFS('DaZ Letztes J.'!D5:D100,"",'DaZ Letztes J.'!C5:C100,"Serbisch"))+(COUNTIFS('DaZ Letztes J.'!D5:D100,"Abwesend (COVID-19)",'DaZ Letztes J.'!C5:C100,"Serbisch"))</f>
        <v>0</v>
      </c>
      <c r="X44" s="16">
        <f>COUNTIFS('DaZ Letztes J.'!S5:S100,"Ja",'DaZ Letztes J.'!D5:D100,"Schule (Herbst 2024)",'DaZ Letztes J.'!C5:C100,"Bosnisch")+(COUNTIFS('DaZ Letztes J.'!S5:S100,"Ja",'DaZ Letztes J.'!D5:D100,"",'DaZ Letztes J.'!C5:C100,"Bosnisch")+(COUNTIFS('DaZ Letztes J.'!S5:S100,"Ja",'DaZ Letztes J.'!D5:D100,"Abwesend (COVID-19)",'DaZ Letztes J.'!C5:C100,"Bosnisch"))+COUNTIFS('DaZ Letztes J.'!S5:S100,"Ja",'DaZ Letztes J.'!D5:D100,"Schule (Herbst 2024)",'DaZ Letztes J.'!C5:C100,"Kroatisch")+(COUNTIFS('DaZ Letztes J.'!S5:S100,"Ja",'DaZ Letztes J.'!D5:D100,"",'DaZ Letztes J.'!C5:C100,"Kroatisch")+(COUNTIFS('DaZ Letztes J.'!S5:S100,"Ja",'DaZ Letztes J.'!D5:D100,"Abwesend (COVID-19)",'DaZ Letztes J.'!C5:C100,"Kroatisch"))+COUNTIFS('DaZ Letztes J.'!S5:S100,"Ja",'DaZ Letztes J.'!D5:D100,"Schule (Herbst 2024)",'DaZ Letztes J.'!C5:C100,"Serbisch")+(COUNTIFS('DaZ Letztes J.'!S5:S100,"Ja",'DaZ Letztes J.'!D5:D100,"",'DaZ Letztes J.'!C5:C100,"Serbisch")+(COUNTIFS('DaZ Letztes J.'!S5:S100,"Ja",'DaZ Letztes J.'!D5:D100,"Abwesend (COVID-19)",'DaZ Letztes J.'!C5:C100,"Serbisch")))))</f>
        <v>0</v>
      </c>
      <c r="Y44" s="17">
        <f t="shared" si="0"/>
        <v>0</v>
      </c>
    </row>
    <row r="45" spans="1:25" ht="20.100000000000001" customHeight="1" x14ac:dyDescent="0.3">
      <c r="A45" s="197"/>
      <c r="B45" s="198"/>
      <c r="C45" s="199"/>
      <c r="D45" s="200"/>
      <c r="E45" s="26"/>
      <c r="F45" s="201"/>
      <c r="G45" s="202"/>
      <c r="H45" s="203"/>
      <c r="I45" s="204"/>
      <c r="J45" s="204"/>
      <c r="K45" s="204"/>
      <c r="L45" s="204"/>
      <c r="M45" s="280"/>
      <c r="N45" s="18" t="s">
        <v>11</v>
      </c>
      <c r="O45" s="19"/>
      <c r="P45" s="20">
        <f>COUNTIFS(E45:E990,"*Albanisch*",C45:C990,"Drittletztes Jahr")</f>
        <v>0</v>
      </c>
      <c r="Q45" s="20">
        <f>COUNTIFS('DaZ Drittletztes J.'!C5:C100,"Albanisch")</f>
        <v>0</v>
      </c>
      <c r="R45" s="20">
        <f>COUNTIFS('DaZ Drittletztes J.'!C5:C100,"Albanisch",'DaZ Drittletztes J.'!L5:L100,"Ja")</f>
        <v>0</v>
      </c>
      <c r="S45" s="20">
        <f>COUNTIFS(E45:E990,"*Albanisch*",C45:C990,"Vorletztes Jahr")</f>
        <v>0</v>
      </c>
      <c r="T45" s="20">
        <f>COUNTIFS('DaZ Vorletztes J.'!D5:D100,"Schule (Herbst 2024)",'DaZ Vorletztes J.'!C5:C100,"Albanisch")+(COUNTIFS('DaZ Vorletztes J.'!D5:D100,"",'DaZ Vorletztes J.'!C5:C100,"Albanisch"))+(COUNTIFS('DaZ Vorletztes J.'!D5:D100,"Abwesend (COVID-19)",'DaZ Vorletztes J.'!C5:C100,"Albanisch"))</f>
        <v>0</v>
      </c>
      <c r="U45" s="20">
        <f>(COUNTIFS('DaZ Vorletztes J.'!S5:S100,"Ja",'DaZ Vorletztes J.'!C5:C100,"Albanisch"))</f>
        <v>0</v>
      </c>
      <c r="V45" s="20">
        <f>COUNTIFS(E45:E990,"*Albanisch*",C45:C990,"Letztes Jahr")</f>
        <v>0</v>
      </c>
      <c r="W45" s="20">
        <f>COUNTIFS('DaZ Letztes J.'!D5:D100,"Schule (Herbst 2024)",'DaZ Letztes J.'!C5:C100,"Albanisch")+(COUNTIFS('DaZ Letztes J.'!D5:D100,"",'DaZ Letztes J.'!C5:C100,"Albanisch"))+(COUNTIFS('DaZ Letztes J.'!D5:D100,"Abwesend (COVID-19)",'DaZ Letztes J.'!C5:C100,"Albanisch"))</f>
        <v>0</v>
      </c>
      <c r="X45" s="20">
        <f>COUNTIFS('DaZ Letztes J.'!S5:S100,"Ja",'DaZ Letztes J.'!D5:D100,"Schule (Herbst 2024)",'DaZ Letztes J.'!C5:C100,"Albanisch")+(COUNTIFS('DaZ Letztes J.'!S5:S100,"Ja",'DaZ Letztes J.'!D5:D100,"",'DaZ Letztes J.'!C5:C100,"Albanisch"))+(COUNTIFS('DaZ Letztes J.'!S5:S100,"Ja",'DaZ Letztes J.'!D5:D100,"Abwesend (COVID-19)",'DaZ Letztes J.'!C5:C100,"Albanisch"))</f>
        <v>0</v>
      </c>
      <c r="Y45" s="21">
        <f t="shared" si="0"/>
        <v>0</v>
      </c>
    </row>
    <row r="46" spans="1:25" ht="20.100000000000001" customHeight="1" x14ac:dyDescent="0.3">
      <c r="A46" s="197"/>
      <c r="B46" s="198"/>
      <c r="C46" s="199"/>
      <c r="D46" s="200"/>
      <c r="E46" s="26"/>
      <c r="F46" s="201"/>
      <c r="G46" s="202"/>
      <c r="H46" s="203"/>
      <c r="I46" s="204"/>
      <c r="J46" s="204"/>
      <c r="K46" s="204"/>
      <c r="L46" s="204"/>
      <c r="M46" s="280"/>
      <c r="N46" s="13" t="s">
        <v>6</v>
      </c>
      <c r="O46" s="14"/>
      <c r="P46" s="16">
        <f>COUNTIFS(E45:E990,"*Rumänisch*",C45:C990,"Drittletztes Jahr")</f>
        <v>0</v>
      </c>
      <c r="Q46" s="16">
        <f>COUNTIFS('DaZ Drittletztes J.'!C5:C100,"Rumänisch")</f>
        <v>0</v>
      </c>
      <c r="R46" s="105">
        <f>COUNTIFS('DaZ Drittletztes J.'!C5:C100,"Rumänisch",'DaZ Drittletztes J.'!L5:L100,"Ja")</f>
        <v>0</v>
      </c>
      <c r="S46" s="16">
        <f>COUNTIFS(E45:E990,"*Rumänisch*",C45:C990,"Vorletztes Jahr")</f>
        <v>0</v>
      </c>
      <c r="T46" s="16">
        <f>COUNTIFS('DaZ Vorletztes J.'!D5:D100,"Schule (Herbst 2024)",'DaZ Vorletztes J.'!C5:C100,"Rumänisch")+(COUNTIFS('DaZ Vorletztes J.'!D5:D100,"",'DaZ Vorletztes J.'!C5:C100,"Rumänisch"))+(COUNTIFS('DaZ Vorletztes J.'!D5:D100,"Abwesend (COVID-19)",'DaZ Vorletztes J.'!C5:C100,"Rumänisch"))</f>
        <v>0</v>
      </c>
      <c r="U46" s="16">
        <f>(COUNTIFS('DaZ Vorletztes J.'!S5:S100,"Ja",'DaZ Vorletztes J.'!C5:C100,"Rumänisch"))</f>
        <v>0</v>
      </c>
      <c r="V46" s="16">
        <f>COUNTIFS(E45:E990,"*Rumänisch*",C45:C990,"Letztes Jahr")</f>
        <v>0</v>
      </c>
      <c r="W46" s="16">
        <f>COUNTIFS('DaZ Letztes J.'!D5:D100,"Schule (Herbst 2024)",'DaZ Letztes J.'!C5:C100,"Rumänisch")+(COUNTIFS('DaZ Letztes J.'!D5:D100,"",'DaZ Letztes J.'!C5:C100,"Rumänisch"))+(COUNTIFS('DaZ Letztes J.'!D5:D100,"Abwesend (COVID-19)",'DaZ Letztes J.'!C5:C100,"Rumänisch"))</f>
        <v>0</v>
      </c>
      <c r="X46" s="16">
        <f>COUNTIFS('DaZ Letztes J.'!S5:S100,"Ja",'DaZ Letztes J.'!D5:D100,"Schule (Herbst 2024)",'DaZ Letztes J.'!C5:C100,"Rumänisch")+(COUNTIFS('DaZ Letztes J.'!S5:S100,"Ja",'DaZ Letztes J.'!D5:D100,"",'DaZ Letztes J.'!C5:C100,"Rumänisch"))+(COUNTIFS('DaZ Letztes J.'!S5:S100,"Ja",'DaZ Letztes J.'!D5:D100,"Abwesend (COVID-19)",'DaZ Letztes J.'!C5:C100,"Rumänisch"))</f>
        <v>0</v>
      </c>
      <c r="Y46" s="17">
        <f t="shared" si="0"/>
        <v>0</v>
      </c>
    </row>
    <row r="47" spans="1:25" ht="20.100000000000001" customHeight="1" x14ac:dyDescent="0.3">
      <c r="A47" s="197"/>
      <c r="B47" s="198"/>
      <c r="C47" s="199"/>
      <c r="D47" s="200"/>
      <c r="E47" s="26"/>
      <c r="F47" s="201"/>
      <c r="G47" s="202"/>
      <c r="H47" s="203"/>
      <c r="I47" s="204"/>
      <c r="J47" s="204"/>
      <c r="K47" s="204"/>
      <c r="L47" s="204"/>
      <c r="M47" s="280"/>
      <c r="N47" s="18" t="s">
        <v>12</v>
      </c>
      <c r="O47" s="19"/>
      <c r="P47" s="20">
        <f>COUNTIFS(E45:E990,"*Arabisch*",C45:C990,"Drittletztes Jahr")</f>
        <v>0</v>
      </c>
      <c r="Q47" s="20">
        <f>COUNTIFS('DaZ Drittletztes J.'!C5:C100,"Arabisch")</f>
        <v>0</v>
      </c>
      <c r="R47" s="20">
        <f>COUNTIFS('DaZ Drittletztes J.'!C5:C100,"Arabisch",'DaZ Drittletztes J.'!L5:L100,"Ja")</f>
        <v>0</v>
      </c>
      <c r="S47" s="20">
        <f>COUNTIFS(E45:E990,"*Arabisch*",C45:C990,"Vorletztes Jahr")</f>
        <v>0</v>
      </c>
      <c r="T47" s="20">
        <f>COUNTIFS('DaZ Vorletztes J.'!D5:D100,"Schule (Herbst 2024)",'DaZ Vorletztes J.'!C5:C100,"Arabisch")+(COUNTIFS('DaZ Vorletztes J.'!D5:D100,"",'DaZ Vorletztes J.'!C5:C100,"Arabisch"))+(COUNTIFS('DaZ Vorletztes J.'!D5:D100,"Abwesend (COVID-19)",'DaZ Vorletztes J.'!C5:C100,"Arabisch"))</f>
        <v>0</v>
      </c>
      <c r="U47" s="20">
        <f>(COUNTIFS('DaZ Vorletztes J.'!S5:S100,"Ja",'DaZ Vorletztes J.'!C5:C100,"Arabisch"))</f>
        <v>0</v>
      </c>
      <c r="V47" s="20">
        <f>COUNTIFS(E45:E990,"*Arabisch*",C45:C990,"Letztes Jahr")</f>
        <v>0</v>
      </c>
      <c r="W47" s="20">
        <f>COUNTIFS('DaZ Letztes J.'!D5:D100,"Schule (Herbst 2024)",'DaZ Letztes J.'!C5:C100,"Arabisch")+(COUNTIFS('DaZ Letztes J.'!D5:D100,"",'DaZ Letztes J.'!C5:C100,"Arabisch"))+(COUNTIFS('DaZ Letztes J.'!D5:D100,"Abwesend (COVID-19)",'DaZ Letztes J.'!C5:C100,"Arabisch"))</f>
        <v>0</v>
      </c>
      <c r="X47" s="20">
        <f>COUNTIFS('DaZ Letztes J.'!S5:S100,"Ja",'DaZ Letztes J.'!D5:D100,"Schule (Herbst 2024)",'DaZ Letztes J.'!C5:C100,"Arabisch")+(COUNTIFS('DaZ Letztes J.'!S5:S100,"Ja",'DaZ Letztes J.'!D5:D100,"",'DaZ Letztes J.'!C5:C100,"Arabisch"))+(COUNTIFS('DaZ Letztes J.'!S5:S100,"Ja",'DaZ Letztes J.'!D5:D100,"Abwesend (COVID-19)",'DaZ Letztes J.'!C5:C100,"Arabisch"))</f>
        <v>0</v>
      </c>
      <c r="Y47" s="21">
        <f t="shared" si="0"/>
        <v>0</v>
      </c>
    </row>
    <row r="48" spans="1:25" ht="20.100000000000001" customHeight="1" x14ac:dyDescent="0.3">
      <c r="A48" s="197"/>
      <c r="B48" s="198"/>
      <c r="C48" s="199"/>
      <c r="D48" s="200"/>
      <c r="E48" s="26"/>
      <c r="F48" s="201"/>
      <c r="G48" s="202"/>
      <c r="H48" s="203"/>
      <c r="I48" s="204"/>
      <c r="J48" s="204"/>
      <c r="K48" s="204"/>
      <c r="L48" s="204"/>
      <c r="M48" s="280"/>
      <c r="N48" s="13" t="s">
        <v>13</v>
      </c>
      <c r="O48" s="14"/>
      <c r="P48" s="16">
        <f>COUNTIFS(E45:E990,"*Polnisch*",C45:C990,"Drittletztes Jahr")</f>
        <v>0</v>
      </c>
      <c r="Q48" s="16">
        <f>COUNTIFS('DaZ Drittletztes J.'!C5:C100,"Polnisch")</f>
        <v>0</v>
      </c>
      <c r="R48" s="105">
        <f>COUNTIFS('DaZ Drittletztes J.'!C5:C100,"Polnisch",'DaZ Drittletztes J.'!L5:L100,"Ja")</f>
        <v>0</v>
      </c>
      <c r="S48" s="16">
        <f>COUNTIFS(E45:E990,"*Polnisch*",C45:C990,"Vorletztes Jahr")</f>
        <v>0</v>
      </c>
      <c r="T48" s="16">
        <f>COUNTIFS('DaZ Vorletztes J.'!D5:D100,"Schule (Herbst 2024)",'DaZ Vorletztes J.'!C5:C100,"Polnisch")+(COUNTIFS('DaZ Vorletztes J.'!D5:D100,"",'DaZ Vorletztes J.'!C5:C100,"Polnisch"))+(COUNTIFS('DaZ Vorletztes J.'!D5:D100,"Abwesend (COVID-19)",'DaZ Vorletztes J.'!C5:C100,"Polnisch"))</f>
        <v>0</v>
      </c>
      <c r="U48" s="16">
        <f>(COUNTIFS('DaZ Vorletztes J.'!S5:S100,"Ja",'DaZ Vorletztes J.'!C5:C100,"Polnisch"))</f>
        <v>0</v>
      </c>
      <c r="V48" s="16">
        <f>COUNTIFS(E45:E990,"*Polnisch*",C45:C990,"Letztes Jahr")</f>
        <v>0</v>
      </c>
      <c r="W48" s="16">
        <f>COUNTIFS('DaZ Letztes J.'!D5:D100,"Schule (Herbst 2024)",'DaZ Letztes J.'!C5:C100,"Polnisch")+(COUNTIFS('DaZ Letztes J.'!D5:D100,"",'DaZ Letztes J.'!C5:C100,"Polnisch"))+(COUNTIFS('DaZ Letztes J.'!D5:D100,"Abwesend (COVID-19)",'DaZ Letztes J.'!C5:C100,"Polnisch"))</f>
        <v>0</v>
      </c>
      <c r="X48" s="16">
        <f>COUNTIFS('DaZ Letztes J.'!S5:S100,"Ja",'DaZ Letztes J.'!D5:D100,"Schule (Herbst 2024)",'DaZ Letztes J.'!C5:C100,"Polnisch")+(COUNTIFS('DaZ Letztes J.'!S5:S100,"Ja",'DaZ Letztes J.'!D5:D100,"",'DaZ Letztes J.'!C5:C100,"Polnisch"))+(COUNTIFS('DaZ Letztes J.'!S5:S100,"Ja",'DaZ Letztes J.'!D5:D100,"Abwesend (COVID-19)",'DaZ Letztes J.'!C5:C100,"Polnisch"))</f>
        <v>0</v>
      </c>
      <c r="Y48" s="17">
        <f t="shared" si="0"/>
        <v>0</v>
      </c>
    </row>
    <row r="49" spans="1:25" ht="20.100000000000001" customHeight="1" x14ac:dyDescent="0.3">
      <c r="A49" s="197"/>
      <c r="B49" s="198"/>
      <c r="C49" s="199"/>
      <c r="D49" s="200"/>
      <c r="E49" s="26"/>
      <c r="F49" s="201"/>
      <c r="G49" s="202"/>
      <c r="H49" s="203"/>
      <c r="I49" s="204"/>
      <c r="J49" s="204"/>
      <c r="K49" s="204"/>
      <c r="L49" s="204"/>
      <c r="M49" s="280"/>
      <c r="N49" s="18" t="s">
        <v>14</v>
      </c>
      <c r="O49" s="19"/>
      <c r="P49" s="20">
        <f>COUNTIFS(E45:E990,"*Ungarisch*",C45:C990,"Drittletztes Jahr")</f>
        <v>0</v>
      </c>
      <c r="Q49" s="20">
        <f>COUNTIFS('DaZ Drittletztes J.'!C5:C100,"Ungarisch")</f>
        <v>0</v>
      </c>
      <c r="R49" s="20">
        <f>COUNTIFS('DaZ Drittletztes J.'!C5:C100,"Ungarisch",'DaZ Drittletztes J.'!L5:L100,"Ja")</f>
        <v>0</v>
      </c>
      <c r="S49" s="20">
        <f>COUNTIFS(E45:E990,"*Ungarisch*",C45:C990,"Vorletztes Jahr")</f>
        <v>0</v>
      </c>
      <c r="T49" s="20">
        <f>COUNTIFS('DaZ Vorletztes J.'!D5:D100,"Schule (Herbst 2024)",'DaZ Vorletztes J.'!C5:C100,"Ungarisch")+(COUNTIFS('DaZ Vorletztes J.'!D5:D100,"",'DaZ Vorletztes J.'!C5:C100,"Ungarisch"))+(COUNTIFS('DaZ Vorletztes J.'!D5:D100,"Abwesend (COVID-19)",'DaZ Vorletztes J.'!C5:C100,"Ungarisch"))</f>
        <v>0</v>
      </c>
      <c r="U49" s="20">
        <f>(COUNTIFS('DaZ Vorletztes J.'!S5:S100,"Ja",'DaZ Vorletztes J.'!C5:C100,"Ungarisch"))</f>
        <v>0</v>
      </c>
      <c r="V49" s="20">
        <f>COUNTIFS(E45:E990,"*Ungarisch*",C45:C990,"Letztes Jahr")</f>
        <v>0</v>
      </c>
      <c r="W49" s="20">
        <f>COUNTIFS('DaZ Letztes J.'!D5:D100,"Schule (Herbst 2024)",'DaZ Letztes J.'!C5:C100,"Ungarisch")+(COUNTIFS('DaZ Letztes J.'!D5:D100,"",'DaZ Letztes J.'!C5:C100,"Ungarisch"))+(COUNTIFS('DaZ Letztes J.'!D5:D100,"Abwesend (COVID-19)",'DaZ Letztes J.'!C5:C100,"Ungarisch"))</f>
        <v>0</v>
      </c>
      <c r="X49" s="130">
        <f>COUNTIFS('DaZ Letztes J.'!S5:S100,"Ja",'DaZ Letztes J.'!D5:D100,"Schule (Herbst 2024)",'DaZ Letztes J.'!C5:C100,"Ungarisch")+(COUNTIFS('DaZ Letztes J.'!S5:S100,"Ja",'DaZ Letztes J.'!D5:D100,"",'DaZ Letztes J.'!C5:C100,"Ungarisch"))+(COUNTIFS('DaZ Letztes J.'!S5:S100,"Ja",'DaZ Letztes J.'!D5:D100,"Abwesend (COVID-19)",'DaZ Letztes J.'!C5:C100,"Ungarisch"))</f>
        <v>0</v>
      </c>
      <c r="Y49" s="21">
        <f t="shared" si="0"/>
        <v>0</v>
      </c>
    </row>
    <row r="50" spans="1:25" ht="20.100000000000001" customHeight="1" x14ac:dyDescent="0.3">
      <c r="A50" s="197"/>
      <c r="B50" s="198"/>
      <c r="C50" s="199"/>
      <c r="D50" s="200"/>
      <c r="E50" s="26"/>
      <c r="F50" s="201"/>
      <c r="G50" s="202"/>
      <c r="H50" s="203"/>
      <c r="I50" s="204"/>
      <c r="J50" s="204"/>
      <c r="K50" s="204"/>
      <c r="L50" s="204"/>
      <c r="M50" s="280"/>
      <c r="N50" s="13" t="s">
        <v>7</v>
      </c>
      <c r="O50" s="14"/>
      <c r="P50" s="16">
        <f>COUNTIFS(E45:E990,"*Englisch*",C45:C990,"Drittletztes Jahr")</f>
        <v>0</v>
      </c>
      <c r="Q50" s="16">
        <f>COUNTIFS('DaZ Drittletztes J.'!C5:C100,"Englisch")</f>
        <v>0</v>
      </c>
      <c r="R50" s="105">
        <f>COUNTIFS('DaZ Drittletztes J.'!C5:C100,"Englisch",'DaZ Drittletztes J.'!L5:L100,"Ja")</f>
        <v>0</v>
      </c>
      <c r="S50" s="16">
        <f>COUNTIFS(E45:E990,"*Englisch*",C45:C990,"Vorletztes Jahr")</f>
        <v>0</v>
      </c>
      <c r="T50" s="16">
        <f>COUNTIFS('DaZ Vorletztes J.'!D5:D100,"Schule (Herbst 2024)",'DaZ Vorletztes J.'!C5:C100,"Englisch")+(COUNTIFS('DaZ Vorletztes J.'!D5:D100,"",'DaZ Vorletztes J.'!C5:C100,"Englisch"))+(COUNTIFS('DaZ Vorletztes J.'!D5:D100,"Abwesend (COVID-19)",'DaZ Vorletztes J.'!C5:C100,"Englisch"))</f>
        <v>0</v>
      </c>
      <c r="U50" s="16">
        <f>(COUNTIFS('DaZ Vorletztes J.'!S5:S100,"Ja",'DaZ Vorletztes J.'!C5:C100,"Englisch"))</f>
        <v>0</v>
      </c>
      <c r="V50" s="16">
        <f>COUNTIFS(E45:E990,"*Englisch*",C45:C990,"Letztes Jahr")</f>
        <v>0</v>
      </c>
      <c r="W50" s="16">
        <f>COUNTIFS('DaZ Letztes J.'!D5:D100,"Schule (Herbst 2024)",'DaZ Letztes J.'!C5:C100,"Englisch")+(COUNTIFS('DaZ Letztes J.'!D5:D100,"",'DaZ Letztes J.'!C5:C100,"Englisch"))+(COUNTIFS('DaZ Letztes J.'!D5:D100,"Abwesend (COVID-19)",'DaZ Letztes J.'!C5:C100,"Englisch"))</f>
        <v>0</v>
      </c>
      <c r="X50" s="16">
        <f>COUNTIFS('DaZ Letztes J.'!S5:S100,"Ja",'DaZ Letztes J.'!D5:D100,"Schule (Herbst 2024)",'DaZ Letztes J.'!C5:C100,"Englisch")+(COUNTIFS('DaZ Letztes J.'!S5:S100,"Ja",'DaZ Letztes J.'!D5:D100,"",'DaZ Letztes J.'!C5:C100,"Englisch"))+(COUNTIFS('DaZ Letztes J.'!S5:S100,"Ja",'DaZ Letztes J.'!D5:D100,"Abwesend (COVID-19)",'DaZ Letztes J.'!C5:C100,"Englisch"))</f>
        <v>0</v>
      </c>
      <c r="Y50" s="17">
        <f t="shared" si="0"/>
        <v>0</v>
      </c>
    </row>
    <row r="51" spans="1:25" ht="20.100000000000001" customHeight="1" x14ac:dyDescent="0.3">
      <c r="A51" s="197"/>
      <c r="B51" s="198"/>
      <c r="C51" s="199"/>
      <c r="D51" s="200"/>
      <c r="E51" s="26"/>
      <c r="F51" s="201"/>
      <c r="G51" s="202"/>
      <c r="H51" s="203"/>
      <c r="I51" s="204"/>
      <c r="J51" s="204"/>
      <c r="K51" s="204"/>
      <c r="L51" s="204"/>
      <c r="M51" s="280"/>
      <c r="N51" s="18" t="s">
        <v>15</v>
      </c>
      <c r="O51" s="19"/>
      <c r="P51" s="20">
        <f>COUNTIFS(E45:E990,"*Tschetschenisch*",C45:C990,"Drittletztes Jahr")</f>
        <v>0</v>
      </c>
      <c r="Q51" s="20">
        <f>COUNTIFS('DaZ Drittletztes J.'!C5:C100,"Tschetschenisch")</f>
        <v>0</v>
      </c>
      <c r="R51" s="20">
        <f>COUNTIFS('DaZ Drittletztes J.'!C5:C100,"Tschetschenisch",'DaZ Drittletztes J.'!L5:L100,"Ja")</f>
        <v>0</v>
      </c>
      <c r="S51" s="20">
        <f>COUNTIFS(E45:E990,"*Tschetschenisch*",C45:C990,"Vorletztes Jahr")</f>
        <v>0</v>
      </c>
      <c r="T51" s="20">
        <f>COUNTIFS('DaZ Vorletztes J.'!D5:D100,"Schule (Herbst 2024)",'DaZ Vorletztes J.'!C5:C100,"Tschetschenisch")+(COUNTIFS('DaZ Vorletztes J.'!D5:D100,"",'DaZ Vorletztes J.'!C5:C100,"Tschetschenisch"))+(COUNTIFS('DaZ Vorletztes J.'!D5:D100,"Abwesend (COVID-19)",'DaZ Vorletztes J.'!C5:C100,"Tschetschenisch"))</f>
        <v>0</v>
      </c>
      <c r="U51" s="20">
        <f>(COUNTIFS('DaZ Vorletztes J.'!S5:S100,"Ja",'DaZ Vorletztes J.'!C5:C100,"Tschetschenisch"))</f>
        <v>0</v>
      </c>
      <c r="V51" s="20">
        <f>COUNTIFS(E45:E990,"*Tschetschenisch*",C45:C990,"Letztes Jahr")</f>
        <v>0</v>
      </c>
      <c r="W51" s="20">
        <f>COUNTIFS('DaZ Letztes J.'!D5:D100,"Schule (Herbst 2024)",'DaZ Letztes J.'!C5:C100,"Tschetschenisch")+(COUNTIFS('DaZ Letztes J.'!D5:D100,"",'DaZ Letztes J.'!C5:C100,"Tschetschenisch"))+(COUNTIFS('DaZ Letztes J.'!D5:D100,"Abwesend (COVID-19)",'DaZ Letztes J.'!C5:C100,"Tschetschenisch"))</f>
        <v>0</v>
      </c>
      <c r="X51" s="20">
        <f>COUNTIFS('DaZ Letztes J.'!S5:S100,"Ja",'DaZ Letztes J.'!D5:D100,"Schule (Herbst 2024)",'DaZ Letztes J.'!C5:C100,"Tschetschenisch")+(COUNTIFS('DaZ Letztes J.'!S5:S100,"Ja",'DaZ Letztes J.'!D5:D100,"",'DaZ Letztes J.'!C5:C100,"Tschetschenisch"))+(COUNTIFS('DaZ Letztes J.'!S5:S100,"Ja",'DaZ Letztes J.'!D5:D100,"Abwesend (COVID-19)",'DaZ Letztes J.'!C5:C100,"Tschetschenisch"))</f>
        <v>0</v>
      </c>
      <c r="Y51" s="21">
        <f t="shared" si="0"/>
        <v>0</v>
      </c>
    </row>
    <row r="52" spans="1:25" ht="20.100000000000001" customHeight="1" x14ac:dyDescent="0.3">
      <c r="A52" s="197"/>
      <c r="B52" s="198"/>
      <c r="C52" s="199"/>
      <c r="D52" s="200"/>
      <c r="E52" s="26"/>
      <c r="F52" s="201"/>
      <c r="G52" s="202"/>
      <c r="H52" s="203"/>
      <c r="I52" s="204"/>
      <c r="J52" s="204"/>
      <c r="K52" s="204"/>
      <c r="L52" s="204"/>
      <c r="M52" s="280"/>
      <c r="N52" s="13" t="s">
        <v>16</v>
      </c>
      <c r="O52" s="14"/>
      <c r="P52" s="16">
        <f>COUNTIFS(E45:E990,"*Russisch*",C45:C990,"Drittletztes Jahr")</f>
        <v>0</v>
      </c>
      <c r="Q52" s="16">
        <f>COUNTIFS('DaZ Drittletztes J.'!C5:C100,"Russisch")</f>
        <v>0</v>
      </c>
      <c r="R52" s="105">
        <f>COUNTIFS('DaZ Drittletztes J.'!C5:C100,"Russisch",'DaZ Drittletztes J.'!L5:L100,"Ja")</f>
        <v>0</v>
      </c>
      <c r="S52" s="16">
        <f>COUNTIFS(E45:E990,"*Russisch*",C45:C990,"Vorletztes Jahr")</f>
        <v>0</v>
      </c>
      <c r="T52" s="16">
        <f>COUNTIFS('DaZ Vorletztes J.'!D5:D100,"Schule (Herbst 2024)",'DaZ Vorletztes J.'!C5:C100,"Russisch")+(COUNTIFS('DaZ Vorletztes J.'!D5:D100,"",'DaZ Vorletztes J.'!C5:C100,"Russisch"))+(COUNTIFS('DaZ Vorletztes J.'!D5:D100,"Abwesend (COVID-19)",'DaZ Vorletztes J.'!C5:C100,"Russisch"))</f>
        <v>0</v>
      </c>
      <c r="U52" s="16">
        <f>(COUNTIFS('DaZ Vorletztes J.'!S5:S100,"Ja",'DaZ Vorletztes J.'!C5:C100,"Russisch"))</f>
        <v>0</v>
      </c>
      <c r="V52" s="16">
        <f>COUNTIFS(E45:E990,"*Russisch*",C45:C990,"Letztes Jahr")</f>
        <v>0</v>
      </c>
      <c r="W52" s="16">
        <f>COUNTIFS('DaZ Letztes J.'!D5:D100,"Schule (Herbst 2024)",'DaZ Letztes J.'!C5:C100,"Russisch")+(COUNTIFS('DaZ Letztes J.'!D5:D100,"",'DaZ Letztes J.'!C5:C100,"Russisch"))+(COUNTIFS('DaZ Letztes J.'!D5:D100,"Abwesend (COVID-19)",'DaZ Letztes J.'!C5:C100,"Russisch"))</f>
        <v>0</v>
      </c>
      <c r="X52" s="16">
        <f>COUNTIFS('DaZ Letztes J.'!S5:S100,"Ja",'DaZ Letztes J.'!D5:D100,"Schule (Herbst 2024)",'DaZ Letztes J.'!C5:C100,"Russisch")+(COUNTIFS('DaZ Letztes J.'!S5:S100,"Ja",'DaZ Letztes J.'!D5:D100,"",'DaZ Letztes J.'!C5:C100,"Russisch"))+(COUNTIFS('DaZ Letztes J.'!S5:S100,"Ja",'DaZ Letztes J.'!D5:D100,"Abwesend (COVID-19)",'DaZ Letztes J.'!C5:C100,"Russisch"))</f>
        <v>0</v>
      </c>
      <c r="Y52" s="17">
        <f t="shared" si="0"/>
        <v>0</v>
      </c>
    </row>
    <row r="53" spans="1:25" ht="20.100000000000001" customHeight="1" x14ac:dyDescent="0.3">
      <c r="A53" s="197"/>
      <c r="B53" s="198"/>
      <c r="C53" s="199"/>
      <c r="D53" s="200"/>
      <c r="E53" s="26"/>
      <c r="F53" s="201"/>
      <c r="G53" s="202"/>
      <c r="H53" s="203"/>
      <c r="I53" s="204"/>
      <c r="J53" s="204"/>
      <c r="K53" s="204"/>
      <c r="L53" s="204"/>
      <c r="M53" s="280"/>
      <c r="N53" s="18" t="s">
        <v>17</v>
      </c>
      <c r="O53" s="19"/>
      <c r="P53" s="20">
        <f>COUNTIFS(E45:E990,"*Persisch*",C45:C990,"Drittletztes Jahr")</f>
        <v>0</v>
      </c>
      <c r="Q53" s="20">
        <f>COUNTIFS('DaZ Drittletztes J.'!C5:C100,"Persisch")</f>
        <v>0</v>
      </c>
      <c r="R53" s="20">
        <f>COUNTIFS('DaZ Drittletztes J.'!C5:C100,"Persisch",'DaZ Drittletztes J.'!L5:L100,"Ja")</f>
        <v>0</v>
      </c>
      <c r="S53" s="20">
        <f>COUNTIFS(E45:E990,"*Persisch*",C45:C990,"Vorletztes Jahr")</f>
        <v>0</v>
      </c>
      <c r="T53" s="20">
        <f>COUNTIFS('DaZ Vorletztes J.'!D5:D100,"Schule (Herbst 2024)",'DaZ Vorletztes J.'!C5:C100,"Persisch")+(COUNTIFS('DaZ Vorletztes J.'!D5:D100,"",'DaZ Vorletztes J.'!C5:C100,"Persisch"))+(COUNTIFS('DaZ Vorletztes J.'!D5:D100,"Abwesend (COVID-19)",'DaZ Vorletztes J.'!C5:C100,"Persisch"))</f>
        <v>0</v>
      </c>
      <c r="U53" s="20">
        <f>(COUNTIFS('DaZ Vorletztes J.'!S5:S100,"Ja",'DaZ Vorletztes J.'!C5:C100,"Persisch"))</f>
        <v>0</v>
      </c>
      <c r="V53" s="20">
        <f>COUNTIFS(E45:E990,"*Persisch*",C45:C990,"Letztes Jahr")</f>
        <v>0</v>
      </c>
      <c r="W53" s="20">
        <f>COUNTIFS('DaZ Letztes J.'!D5:D100,"Schule (Herbst 2024)",'DaZ Letztes J.'!C5:C100,"Persisch")+(COUNTIFS('DaZ Letztes J.'!D5:D100,"",'DaZ Letztes J.'!C5:C100,"Persisch"))+(COUNTIFS('DaZ Letztes J.'!D5:D100,"Abwesend (COVID-19)",'DaZ Letztes J.'!C5:C100,"Persisch"))</f>
        <v>0</v>
      </c>
      <c r="X53" s="20">
        <f>COUNTIFS('DaZ Letztes J.'!S5:S100,"Ja",'DaZ Letztes J.'!D5:D100,"Schule (Herbst 2024)",'DaZ Letztes J.'!C5:C100,"Persisch")+(COUNTIFS('DaZ Letztes J.'!S5:S100,"Ja",'DaZ Letztes J.'!D5:D100,"",'DaZ Letztes J.'!C5:C100,"Persisch"))+(COUNTIFS('DaZ Letztes J.'!S5:S100,"Ja",'DaZ Letztes J.'!D5:D100,"Abwesend (COVID-19)",'DaZ Letztes J.'!C5:C100,"Persisch"))</f>
        <v>0</v>
      </c>
      <c r="Y53" s="21">
        <f t="shared" si="0"/>
        <v>0</v>
      </c>
    </row>
    <row r="54" spans="1:25" ht="20.100000000000001" customHeight="1" x14ac:dyDescent="0.3">
      <c r="A54" s="197"/>
      <c r="B54" s="198"/>
      <c r="C54" s="199"/>
      <c r="D54" s="200"/>
      <c r="E54" s="26"/>
      <c r="F54" s="201"/>
      <c r="G54" s="202"/>
      <c r="H54" s="203"/>
      <c r="I54" s="204"/>
      <c r="J54" s="204"/>
      <c r="K54" s="204"/>
      <c r="L54" s="204"/>
      <c r="M54" s="280"/>
      <c r="N54" s="13" t="s">
        <v>18</v>
      </c>
      <c r="O54" s="14"/>
      <c r="P54" s="16">
        <f>COUNTIFS(E45:E990,"*Chinesisch*",C45:C990,"Drittletztes Jahr")</f>
        <v>0</v>
      </c>
      <c r="Q54" s="16">
        <f>COUNTIFS('DaZ Drittletztes J.'!C5:C100,"Chinesisch")</f>
        <v>0</v>
      </c>
      <c r="R54" s="105">
        <f>COUNTIFS('DaZ Drittletztes J.'!C5:C100,"Chinesisch",'DaZ Drittletztes J.'!L5:L100,"Ja")</f>
        <v>0</v>
      </c>
      <c r="S54" s="16">
        <f>COUNTIFS(E45:E990,"*Chinesisch*",C45:C990,"Vorletztes Jahr")</f>
        <v>0</v>
      </c>
      <c r="T54" s="16">
        <f>COUNTIFS('DaZ Vorletztes J.'!D5:D100,"Schule (Herbst 2024)",'DaZ Vorletztes J.'!C5:C100,"Chinesisch")+(COUNTIFS('DaZ Vorletztes J.'!D5:D100,"",'DaZ Vorletztes J.'!C5:C100,"Chinesisch"))+(COUNTIFS('DaZ Vorletztes J.'!D5:D100,"Abwesend (COVID-19)",'DaZ Vorletztes J.'!C5:C100,"Chinesisch"))</f>
        <v>0</v>
      </c>
      <c r="U54" s="16">
        <f>(COUNTIFS('DaZ Vorletztes J.'!S5:S100,"Ja",'DaZ Vorletztes J.'!C5:C100,"Chinesisch"))</f>
        <v>0</v>
      </c>
      <c r="V54" s="16">
        <f>COUNTIFS(E45:E990,"*Chinesisch*",C45:C990,"Letztes Jahr")</f>
        <v>0</v>
      </c>
      <c r="W54" s="16">
        <f>COUNTIFS('DaZ Letztes J.'!D5:D100,"Schule (Herbst 2024)",'DaZ Letztes J.'!C5:C100,"Chinesisch")+(COUNTIFS('DaZ Letztes J.'!D5:D100,"",'DaZ Letztes J.'!C5:C100,"Chinesisch"))+(COUNTIFS('DaZ Letztes J.'!D5:D100,"Abwesend (COVID-19)",'DaZ Letztes J.'!C5:C100,"Chinesisch"))</f>
        <v>0</v>
      </c>
      <c r="X54" s="16">
        <f>COUNTIFS('DaZ Letztes J.'!S5:S100,"Ja",'DaZ Letztes J.'!D5:D100,"Schule (Herbst 2024)",'DaZ Letztes J.'!C5:C100,"Chinesisch")+(COUNTIFS('DaZ Letztes J.'!S5:S100,"Ja",'DaZ Letztes J.'!D5:D100,"",'DaZ Letztes J.'!C5:C100,"Chinesisch"))+(COUNTIFS('DaZ Letztes J.'!S5:S100,"Ja",'DaZ Letztes J.'!D5:D100,"Abwesend (COVID-19)",'DaZ Letztes J.'!C5:C100,"Chinesisch"))</f>
        <v>0</v>
      </c>
      <c r="Y54" s="17">
        <f t="shared" si="0"/>
        <v>0</v>
      </c>
    </row>
    <row r="55" spans="1:25" ht="20.100000000000001" customHeight="1" x14ac:dyDescent="0.3">
      <c r="A55" s="197"/>
      <c r="B55" s="198"/>
      <c r="C55" s="199"/>
      <c r="D55" s="200"/>
      <c r="E55" s="26"/>
      <c r="F55" s="201"/>
      <c r="G55" s="202"/>
      <c r="H55" s="203"/>
      <c r="I55" s="204"/>
      <c r="J55" s="204"/>
      <c r="K55" s="204"/>
      <c r="L55" s="204"/>
      <c r="M55" s="280"/>
      <c r="N55" s="18" t="s">
        <v>19</v>
      </c>
      <c r="O55" s="19"/>
      <c r="P55" s="20">
        <f>COUNTIFS(E45:E990,"*Slowakisch*",C45:C990,"Drittletztes Jahr")</f>
        <v>0</v>
      </c>
      <c r="Q55" s="20">
        <f>COUNTIFS('DaZ Drittletztes J.'!C5:C100,"Slowakisch")</f>
        <v>0</v>
      </c>
      <c r="R55" s="20">
        <f>COUNTIFS('DaZ Drittletztes J.'!C5:C100,"Slowakisch",'DaZ Drittletztes J.'!L5:L100,"Ja")</f>
        <v>0</v>
      </c>
      <c r="S55" s="20">
        <f>COUNTIFS(E45:E990,"*Slowakisch*",C45:C990,"Vorletztes Jahr")</f>
        <v>0</v>
      </c>
      <c r="T55" s="20">
        <f>COUNTIFS('DaZ Vorletztes J.'!D5:D100,"Schule (Herbst 2024)",'DaZ Vorletztes J.'!C5:C100,"Slowakisch")+(COUNTIFS('DaZ Vorletztes J.'!D5:D100,"",'DaZ Vorletztes J.'!C5:C100,"Slowakisch"))+(COUNTIFS('DaZ Vorletztes J.'!D5:D100,"Abwesend (COVID-19)",'DaZ Vorletztes J.'!C5:C100,"Slowakisch"))</f>
        <v>0</v>
      </c>
      <c r="U55" s="20">
        <f>(COUNTIFS('DaZ Vorletztes J.'!S5:S100,"Ja",'DaZ Vorletztes J.'!C5:C100,"Slowakisch"))</f>
        <v>0</v>
      </c>
      <c r="V55" s="20">
        <f>COUNTIFS(E45:E990,"*Slowakisch*",C45:C990,"Letztes Jahr")</f>
        <v>0</v>
      </c>
      <c r="W55" s="20">
        <f>COUNTIFS('DaZ Letztes J.'!D5:D100,"Schule (Herbst 2024)",'DaZ Letztes J.'!C5:C100,"Slowakisch")+(COUNTIFS('DaZ Letztes J.'!D5:D100,"",'DaZ Letztes J.'!C5:C100,"Slowakisch"))+(COUNTIFS('DaZ Letztes J.'!D5:D100,"Abwesend (COVID-19)",'DaZ Letztes J.'!C5:C100,"Slowakisch"))</f>
        <v>0</v>
      </c>
      <c r="X55" s="20">
        <f>COUNTIFS('DaZ Letztes J.'!S5:S100,"Ja",'DaZ Letztes J.'!D5:D100,"Schule (Herbst 2024)",'DaZ Letztes J.'!C5:C100,"Slowakisch")+(COUNTIFS('DaZ Letztes J.'!S5:S100,"Ja",'DaZ Letztes J.'!D5:D100,"",'DaZ Letztes J.'!C5:C100,"Slowakisch"))+(COUNTIFS('DaZ Letztes J.'!S5:S100,"Ja",'DaZ Letztes J.'!D5:D100,"Abwesend (COVID-19)",'DaZ Letztes J.'!C5:C100,"Slowakisch"))</f>
        <v>0</v>
      </c>
      <c r="Y55" s="21">
        <f t="shared" si="0"/>
        <v>0</v>
      </c>
    </row>
    <row r="56" spans="1:25" ht="20.100000000000001" customHeight="1" x14ac:dyDescent="0.3">
      <c r="A56" s="197"/>
      <c r="B56" s="198"/>
      <c r="C56" s="199"/>
      <c r="D56" s="200"/>
      <c r="E56" s="26"/>
      <c r="F56" s="201"/>
      <c r="G56" s="202"/>
      <c r="H56" s="203"/>
      <c r="I56" s="204"/>
      <c r="J56" s="204"/>
      <c r="K56" s="204"/>
      <c r="L56" s="204"/>
      <c r="M56" s="280"/>
      <c r="N56" s="13" t="s">
        <v>20</v>
      </c>
      <c r="O56" s="14"/>
      <c r="P56" s="16">
        <f>COUNTIFS(E45:E990,"*Spanisch*",C45:C990,"Drittletztes Jahr")</f>
        <v>0</v>
      </c>
      <c r="Q56" s="16">
        <f>COUNTIFS('DaZ Drittletztes J.'!C5:C100,"Spanisch")</f>
        <v>0</v>
      </c>
      <c r="R56" s="105">
        <f>COUNTIFS('DaZ Drittletztes J.'!C5:C100,"Spanisch",'DaZ Drittletztes J.'!L5:L100,"Ja")</f>
        <v>0</v>
      </c>
      <c r="S56" s="16">
        <f>COUNTIFS(E45:E990,"*Spanisch*",C45:C990,"Vorletztes Jahr")</f>
        <v>0</v>
      </c>
      <c r="T56" s="16">
        <f>COUNTIFS('DaZ Vorletztes J.'!D5:D100,"Schule (Herbst 2024)",'DaZ Vorletztes J.'!C5:C100,"Spanisch")+(COUNTIFS('DaZ Vorletztes J.'!D5:D100,"",'DaZ Vorletztes J.'!C5:C100,"Spanisch"))+(COUNTIFS('DaZ Vorletztes J.'!D5:D100,"Abwesend (COVID-19)",'DaZ Vorletztes J.'!C5:C100,"Spanisch"))</f>
        <v>0</v>
      </c>
      <c r="U56" s="16">
        <f>(COUNTIFS('DaZ Vorletztes J.'!S5:S100,"Ja",'DaZ Vorletztes J.'!C5:C100,"Spanisch"))</f>
        <v>0</v>
      </c>
      <c r="V56" s="16">
        <f>COUNTIFS(E45:E990,"*Spanisch*",C45:C990,"Letztes Jahr")</f>
        <v>0</v>
      </c>
      <c r="W56" s="16">
        <f>COUNTIFS('DaZ Letztes J.'!D5:D100,"Schule (Herbst 2024)",'DaZ Letztes J.'!C5:C100,"Spanisch")+(COUNTIFS('DaZ Letztes J.'!D5:D100,"",'DaZ Letztes J.'!C5:C100,"Spanisch"))+(COUNTIFS('DaZ Letztes J.'!D5:D100,"Abwesend (COVID-19)",'DaZ Letztes J.'!C5:C100,"Spanisch"))</f>
        <v>0</v>
      </c>
      <c r="X56" s="16">
        <f>COUNTIFS('DaZ Letztes J.'!S5:S100,"Ja",'DaZ Letztes J.'!D5:D100,"Schule (Herbst 2024)",'DaZ Letztes J.'!C5:C100,"Spanisch")+(COUNTIFS('DaZ Letztes J.'!S5:S100,"Ja",'DaZ Letztes J.'!D5:D100,"",'DaZ Letztes J.'!C5:C100,"Spanisch"))+(COUNTIFS('DaZ Letztes J.'!S5:S100,"Ja",'DaZ Letztes J.'!D5:D100,"Abwesend (COVID-19)",'DaZ Letztes J.'!C5:C100,"Spanisch"))</f>
        <v>0</v>
      </c>
      <c r="Y56" s="17">
        <f t="shared" si="0"/>
        <v>0</v>
      </c>
    </row>
    <row r="57" spans="1:25" ht="20.100000000000001" customHeight="1" x14ac:dyDescent="0.3">
      <c r="A57" s="197"/>
      <c r="B57" s="198"/>
      <c r="C57" s="199"/>
      <c r="D57" s="200"/>
      <c r="E57" s="26"/>
      <c r="F57" s="201"/>
      <c r="G57" s="202"/>
      <c r="H57" s="203"/>
      <c r="I57" s="204"/>
      <c r="J57" s="204"/>
      <c r="K57" s="204"/>
      <c r="L57" s="204"/>
      <c r="M57" s="280"/>
      <c r="N57" s="18" t="s">
        <v>21</v>
      </c>
      <c r="O57" s="19"/>
      <c r="P57" s="20">
        <f>COUNTIFS(E45:E990,"*Kurdisch*",C45:C990,"Drittletztes Jahr")</f>
        <v>0</v>
      </c>
      <c r="Q57" s="20">
        <f>COUNTIFS('DaZ Drittletztes J.'!C5:C100,"Kurdisch")</f>
        <v>0</v>
      </c>
      <c r="R57" s="20">
        <f>COUNTIFS('DaZ Drittletztes J.'!C5:C100,"Kurdisch",'DaZ Drittletztes J.'!L5:L100,"Ja")</f>
        <v>0</v>
      </c>
      <c r="S57" s="20">
        <f>COUNTIFS(E45:E990,"*Kurdisch*",C45:C990,"Vorletztes Jahr")</f>
        <v>0</v>
      </c>
      <c r="T57" s="20">
        <f>COUNTIFS('DaZ Vorletztes J.'!D5:D100,"Schule (Herbst 2024)",'DaZ Vorletztes J.'!C5:C100,"Kurdisch")+(COUNTIFS('DaZ Vorletztes J.'!D5:D100,"",'DaZ Vorletztes J.'!C5:C100,"Kurdisch"))+(COUNTIFS('DaZ Vorletztes J.'!D5:D100,"Abwesend (COVID-19)",'DaZ Vorletztes J.'!C5:C100,"Kurdisch"))</f>
        <v>0</v>
      </c>
      <c r="U57" s="20">
        <f>(COUNTIFS('DaZ Vorletztes J.'!S5:S100,"Ja",'DaZ Vorletztes J.'!C5:C100,"Kurdisch"))</f>
        <v>0</v>
      </c>
      <c r="V57" s="20">
        <f>COUNTIFS(E45:E990,"*Kurdisch*",C45:C990,"Letztes Jahr")</f>
        <v>0</v>
      </c>
      <c r="W57" s="20">
        <f>COUNTIFS('DaZ Letztes J.'!D5:D100,"Schule (Herbst 2024)",'DaZ Letztes J.'!C5:C100,"Kurdisch")+(COUNTIFS('DaZ Letztes J.'!D5:D100,"",'DaZ Letztes J.'!C5:C100,"Kurdisch"))+(COUNTIFS('DaZ Letztes J.'!D5:D100,"Abwesend (COVID-19)",'DaZ Letztes J.'!C5:C100,"Kurdisch"))</f>
        <v>0</v>
      </c>
      <c r="X57" s="20">
        <f>COUNTIFS('DaZ Letztes J.'!S5:S100,"Ja",'DaZ Letztes J.'!D5:D100,"Schule (Herbst 2024)",'DaZ Letztes J.'!C5:C100,"Kurdisch")+(COUNTIFS('DaZ Letztes J.'!S5:S100,"Ja",'DaZ Letztes J.'!D5:D100,"",'DaZ Letztes J.'!C5:C100,"Kurdisch"))+(COUNTIFS('DaZ Letztes J.'!S5:S100,"Ja",'DaZ Letztes J.'!D5:D100,"Abwesend (COVID-19)",'DaZ Letztes J.'!C5:C100,"Kurdisch"))</f>
        <v>0</v>
      </c>
      <c r="Y57" s="21">
        <f t="shared" si="0"/>
        <v>0</v>
      </c>
    </row>
    <row r="58" spans="1:25" ht="20.100000000000001" customHeight="1" x14ac:dyDescent="0.3">
      <c r="A58" s="197"/>
      <c r="B58" s="198"/>
      <c r="C58" s="199"/>
      <c r="D58" s="200"/>
      <c r="E58" s="26"/>
      <c r="F58" s="201"/>
      <c r="G58" s="202"/>
      <c r="H58" s="203"/>
      <c r="I58" s="204"/>
      <c r="J58" s="204"/>
      <c r="K58" s="204"/>
      <c r="L58" s="204"/>
      <c r="M58" s="280"/>
      <c r="N58" s="13" t="s">
        <v>22</v>
      </c>
      <c r="O58" s="14"/>
      <c r="P58" s="16">
        <f>COUNTIFS(E45:E990,"*Tschechisch*",C45:C990,"Drittletztes Jahr")</f>
        <v>0</v>
      </c>
      <c r="Q58" s="16">
        <f>COUNTIFS('DaZ Drittletztes J.'!C5:C100,"Tschechisch")</f>
        <v>0</v>
      </c>
      <c r="R58" s="105">
        <f>COUNTIFS('DaZ Drittletztes J.'!C5:C100,"Tschechisch",'DaZ Drittletztes J.'!L5:L100,"Ja")</f>
        <v>0</v>
      </c>
      <c r="S58" s="16">
        <f>COUNTIFS(E45:E990,"*Tschechisch*",C45:C990,"Vorletztes Jahr")</f>
        <v>0</v>
      </c>
      <c r="T58" s="16">
        <f>COUNTIFS('DaZ Vorletztes J.'!D5:D100,"Schule (Herbst 2024)",'DaZ Vorletztes J.'!C5:C100,"Tschechisch")+(COUNTIFS('DaZ Vorletztes J.'!D5:D100,"",'DaZ Vorletztes J.'!C5:C100,"Tschechisch"))+(COUNTIFS('DaZ Vorletztes J.'!D5:D100,"Abwesend (COVID-19)",'DaZ Vorletztes J.'!C5:C100,"Tschechisch"))</f>
        <v>0</v>
      </c>
      <c r="U58" s="16">
        <f>(COUNTIFS('DaZ Vorletztes J.'!S5:S100,"Ja",'DaZ Vorletztes J.'!C5:C100,"Tschechisch"))</f>
        <v>0</v>
      </c>
      <c r="V58" s="16">
        <f>COUNTIFS(E45:E990,"*Tschechisch*",C45:C990,"Letztes Jahr")</f>
        <v>0</v>
      </c>
      <c r="W58" s="16">
        <f>COUNTIFS('DaZ Letztes J.'!D5:D100,"Schule (Herbst 2024)",'DaZ Letztes J.'!C5:C100,"Tschechisch")+(COUNTIFS('DaZ Letztes J.'!D5:D100,"",'DaZ Letztes J.'!C5:C100,"Tschechisch"))+(COUNTIFS('DaZ Letztes J.'!D5:D100,"Abwesend (COVID-19)",'DaZ Letztes J.'!C5:C100,"Tschechisch"))</f>
        <v>0</v>
      </c>
      <c r="X58" s="16">
        <f>COUNTIFS('DaZ Letztes J.'!S5:S100,"Ja",'DaZ Letztes J.'!D5:D100,"Schule (Herbst 2024)",'DaZ Letztes J.'!C5:C100,"Tschechisch")+(COUNTIFS('DaZ Letztes J.'!S5:S100,"Ja",'DaZ Letztes J.'!D5:D100,"",'DaZ Letztes J.'!C5:C100,"Tschechisch"))+(COUNTIFS('DaZ Letztes J.'!S5:S100,"Ja",'DaZ Letztes J.'!D5:D100,"Abwesend (COVID-19)",'DaZ Letztes J.'!C5:C100,"Tschechisch"))</f>
        <v>0</v>
      </c>
      <c r="Y58" s="17">
        <f t="shared" si="0"/>
        <v>0</v>
      </c>
    </row>
    <row r="59" spans="1:25" ht="20.100000000000001" customHeight="1" x14ac:dyDescent="0.3">
      <c r="A59" s="197"/>
      <c r="B59" s="198"/>
      <c r="C59" s="199"/>
      <c r="D59" s="200"/>
      <c r="E59" s="26"/>
      <c r="F59" s="201"/>
      <c r="G59" s="202"/>
      <c r="H59" s="203"/>
      <c r="I59" s="204"/>
      <c r="J59" s="204"/>
      <c r="K59" s="204"/>
      <c r="L59" s="204"/>
      <c r="M59" s="280"/>
      <c r="N59" s="18" t="s">
        <v>23</v>
      </c>
      <c r="O59" s="19"/>
      <c r="P59" s="20">
        <f>COUNTIFS(E45:E990,"*Bulgarisch*",C45:C990,"Drittletztes Jahr")</f>
        <v>0</v>
      </c>
      <c r="Q59" s="20">
        <f>COUNTIFS('DaZ Drittletztes J.'!C5:C100,"Bulgarisch")</f>
        <v>0</v>
      </c>
      <c r="R59" s="20">
        <f>COUNTIFS('DaZ Drittletztes J.'!C5:C100,"Bulgarisch",'DaZ Drittletztes J.'!L5:L100,"Ja")</f>
        <v>0</v>
      </c>
      <c r="S59" s="20">
        <f>COUNTIFS(E45:E990,"*Bulgarisch*",C45:C990,"Vorletztes Jahr")</f>
        <v>0</v>
      </c>
      <c r="T59" s="20">
        <f>COUNTIFS('DaZ Vorletztes J.'!D5:D100,"Schule (Herbst 2024)",'DaZ Vorletztes J.'!C5:C100,"Bulgarisch")+(COUNTIFS('DaZ Vorletztes J.'!D5:D100,"",'DaZ Vorletztes J.'!C5:C100,"Bulgarisch"))+(COUNTIFS('DaZ Vorletztes J.'!D5:D100,"Abwesend (COVID-19)",'DaZ Vorletztes J.'!C5:C100,"Bulgarisch"))</f>
        <v>0</v>
      </c>
      <c r="U59" s="20">
        <f>(COUNTIFS('DaZ Vorletztes J.'!S5:S100,"Ja",'DaZ Vorletztes J.'!C5:C100,"Bulgarisch"))</f>
        <v>0</v>
      </c>
      <c r="V59" s="20">
        <f>COUNTIFS(E45:E990,"*Bulgarisch*",C45:C990,"Letztes Jahr")</f>
        <v>0</v>
      </c>
      <c r="W59" s="20">
        <f>COUNTIFS('DaZ Letztes J.'!D5:D100,"Schule (Herbst 2024)",'DaZ Letztes J.'!C5:C100,"Bulgarisch")+(COUNTIFS('DaZ Letztes J.'!D5:D100,"",'DaZ Letztes J.'!C5:C100,"Bulgarisch"))+(COUNTIFS('DaZ Letztes J.'!D5:D100,"Abwesend (COVID-19)",'DaZ Letztes J.'!C5:C100,"Bulgarisch"))</f>
        <v>0</v>
      </c>
      <c r="X59" s="20">
        <f>COUNTIFS('DaZ Letztes J.'!S5:S100,"Ja",'DaZ Letztes J.'!D5:D100,"Schule (Herbst 2024)",'DaZ Letztes J.'!C5:C100,"Bulgarisch")+(COUNTIFS('DaZ Letztes J.'!S5:S100,"Ja",'DaZ Letztes J.'!D5:D100,"",'DaZ Letztes J.'!C5:C100,"Bulgarisch"))+(COUNTIFS('DaZ Letztes J.'!S5:S100,"Ja",'DaZ Letztes J.'!D5:D100,"Abwesend (COVID-19)",'DaZ Letztes J.'!C5:C100,"Bulgarisch"))</f>
        <v>0</v>
      </c>
      <c r="Y59" s="21">
        <f t="shared" si="0"/>
        <v>0</v>
      </c>
    </row>
    <row r="60" spans="1:25" ht="20.100000000000001" customHeight="1" x14ac:dyDescent="0.3">
      <c r="A60" s="197"/>
      <c r="B60" s="198"/>
      <c r="C60" s="199"/>
      <c r="D60" s="200"/>
      <c r="E60" s="26"/>
      <c r="F60" s="201"/>
      <c r="G60" s="202"/>
      <c r="H60" s="203"/>
      <c r="I60" s="204"/>
      <c r="J60" s="204"/>
      <c r="K60" s="204"/>
      <c r="L60" s="204"/>
      <c r="M60" s="280"/>
      <c r="N60" s="22" t="s">
        <v>24</v>
      </c>
      <c r="O60" s="23"/>
      <c r="P60" s="24">
        <f>COUNTIFS(E45:E990,"*Slowenisch*",C45:C990,"Drittletztes Jahr")</f>
        <v>0</v>
      </c>
      <c r="Q60" s="24">
        <f>COUNTIFS('DaZ Drittletztes J.'!C5:C100,"Slowenisch")</f>
        <v>0</v>
      </c>
      <c r="R60" s="105">
        <f>COUNTIFS('DaZ Drittletztes J.'!C5:C100,"Slowenisch",'DaZ Drittletztes J.'!L5:L100,"Ja")</f>
        <v>0</v>
      </c>
      <c r="S60" s="24">
        <f>COUNTIFS(E45:E990,"*Slowenisch*",C45:C990,"Vorletztes Jahr")</f>
        <v>0</v>
      </c>
      <c r="T60" s="24">
        <f>COUNTIFS('DaZ Vorletztes J.'!D5:D100,"Schule (Herbst 2024)",'DaZ Vorletztes J.'!C5:C100,"Slowenisch")+(COUNTIFS('DaZ Vorletztes J.'!D5:D100,"",'DaZ Vorletztes J.'!C5:C100,"Slowenisch"))+(COUNTIFS('DaZ Vorletztes J.'!D5:D100,"Abwesend (COVID-19)",'DaZ Vorletztes J.'!C5:C100,"Slowenisch"))</f>
        <v>0</v>
      </c>
      <c r="U60" s="24">
        <f>(COUNTIFS('DaZ Vorletztes J.'!S5:S100,"Ja",'DaZ Vorletztes J.'!C5:C100,"Slowenisch"))</f>
        <v>0</v>
      </c>
      <c r="V60" s="24">
        <f>COUNTIFS(E45:E990,"*Slowenisch*",C45:C990,"Letztes Jahr")</f>
        <v>0</v>
      </c>
      <c r="W60" s="24">
        <f>COUNTIFS('DaZ Letztes J.'!D5:D100,"Schule (Herbst 2024)",'DaZ Letztes J.'!C5:C100,"Slowenisch")+(COUNTIFS('DaZ Letztes J.'!D5:D100,"",'DaZ Letztes J.'!C5:C100,"Slowenisch"))+(COUNTIFS('DaZ Letztes J.'!D5:D100,"Abwesend (COVID-19)",'DaZ Letztes J.'!C5:C100,"Slowenisch"))</f>
        <v>0</v>
      </c>
      <c r="X60" s="24">
        <f>COUNTIFS('DaZ Letztes J.'!S5:S100,"Ja",'DaZ Letztes J.'!D5:D100,"Schule (Herbst 2024)",'DaZ Letztes J.'!C5:C100,"Slowenisch")+(COUNTIFS('DaZ Letztes J.'!S5:S100,"Ja",'DaZ Letztes J.'!D5:D100,"",'DaZ Letztes J.'!C5:C100,"Slowenisch"))+(COUNTIFS('DaZ Letztes J.'!S5:S100,"Ja",'DaZ Letztes J.'!D5:D100,"Abwesend (COVID-19)",'DaZ Letztes J.'!C5:C100,"Slowenisch"))</f>
        <v>0</v>
      </c>
      <c r="Y60" s="17">
        <f t="shared" si="0"/>
        <v>0</v>
      </c>
    </row>
    <row r="61" spans="1:25" ht="20.100000000000001" customHeight="1" x14ac:dyDescent="0.3">
      <c r="A61" s="197"/>
      <c r="B61" s="198"/>
      <c r="C61" s="199"/>
      <c r="D61" s="200"/>
      <c r="E61" s="26"/>
      <c r="F61" s="201"/>
      <c r="G61" s="202"/>
      <c r="H61" s="203"/>
      <c r="I61" s="204"/>
      <c r="J61" s="204"/>
      <c r="K61" s="204"/>
      <c r="L61" s="204"/>
      <c r="M61" s="280"/>
      <c r="N61" s="18" t="s">
        <v>2214</v>
      </c>
      <c r="O61" s="19"/>
      <c r="P61" s="20">
        <f>COUNTIFS(E45:E990,"*Ukrainisch*",C45:C990,"Drittletztes Jahr")</f>
        <v>0</v>
      </c>
      <c r="Q61" s="20">
        <f>COUNTIFS('DaZ Drittletztes J.'!C5:C100,"Ukrainisch")</f>
        <v>0</v>
      </c>
      <c r="R61" s="20">
        <f>COUNTIFS('DaZ Drittletztes J.'!C5:C100,"Ukrainisch",'DaZ Drittletztes J.'!L5:L100,"Ja")</f>
        <v>0</v>
      </c>
      <c r="S61" s="20">
        <f>COUNTIFS(E45:E990,"*Ukrainisch*",C45:C990,"Vorletztes Jahr")</f>
        <v>0</v>
      </c>
      <c r="T61" s="20">
        <f>COUNTIFS('DaZ Vorletztes J.'!D5:D100,"Schule (Herbst 2024)",'DaZ Vorletztes J.'!C5:C100,"Ukrainisch")+(COUNTIFS('DaZ Vorletztes J.'!D5:D100,"",'DaZ Vorletztes J.'!C5:C100,"Ukrainisch"))+(COUNTIFS('DaZ Vorletztes J.'!D5:D100,"Abwesend (COVID-19)",'DaZ Vorletztes J.'!C5:C100,"Ukrainisch"))</f>
        <v>0</v>
      </c>
      <c r="U61" s="20">
        <f>(COUNTIFS('DaZ Vorletztes J.'!S5:S100,"Ja",'DaZ Vorletztes J.'!C5:C100,"Ukrainisch"))</f>
        <v>0</v>
      </c>
      <c r="V61" s="20">
        <f>COUNTIFS(E45:E990,"*Ukrainisch*",C45:C990,"Letztes Jahr")</f>
        <v>0</v>
      </c>
      <c r="W61" s="20">
        <f>COUNTIFS('DaZ Letztes J.'!D5:D100,"Schule (Herbst 2024)",'DaZ Letztes J.'!C5:C100,"Ukrainisch")+(COUNTIFS('DaZ Letztes J.'!D5:D100,"",'DaZ Letztes J.'!C5:C100,"Ukrainisch"))+(COUNTIFS('DaZ Letztes J.'!D5:D100,"Abwesend (COVID-19)",'DaZ Letztes J.'!C5:C100,"Ukrainisch"))</f>
        <v>0</v>
      </c>
      <c r="X61" s="20">
        <f>COUNTIFS('DaZ Letztes J.'!S5:S100,"Ja",'DaZ Letztes J.'!D5:D100,"Schule (Herbst 2024)",'DaZ Letztes J.'!C5:C100,"Ukrainisch")+(COUNTIFS('DaZ Letztes J.'!S5:S100,"Ja",'DaZ Letztes J.'!D5:D100,"",'DaZ Letztes J.'!C5:C100,"Ukrainisch"))+(COUNTIFS('DaZ Letztes J.'!S5:S100,"Ja",'DaZ Letztes J.'!D5:D100,"Abwesend (COVID-19)",'DaZ Letztes J.'!C5:C100,"Ukrainisch"))</f>
        <v>0</v>
      </c>
      <c r="Y61" s="21">
        <f t="shared" si="0"/>
        <v>0</v>
      </c>
    </row>
    <row r="62" spans="1:25" ht="20.100000000000001" customHeight="1" x14ac:dyDescent="0.3">
      <c r="A62" s="197"/>
      <c r="B62" s="198"/>
      <c r="C62" s="199"/>
      <c r="D62" s="200"/>
      <c r="E62" s="26"/>
      <c r="F62" s="201"/>
      <c r="G62" s="202"/>
      <c r="H62" s="203"/>
      <c r="I62" s="204"/>
      <c r="J62" s="204"/>
      <c r="K62" s="204"/>
      <c r="L62" s="204"/>
      <c r="M62" s="280"/>
      <c r="N62" s="179" t="s">
        <v>25</v>
      </c>
      <c r="O62" s="180"/>
      <c r="P62" s="105">
        <f>COUNTIFS(E45:E990,"*sonstige Sprachen*",C45:C990,"Drittletztes Jahr")</f>
        <v>0</v>
      </c>
      <c r="Q62" s="105">
        <f>COUNTIFS('DaZ Drittletztes J.'!C5:C100,"sonstige Sprachen")</f>
        <v>0</v>
      </c>
      <c r="R62" s="105">
        <f>COUNTIFS('DaZ Drittletztes J.'!C5:C100,"sonstige Sprachen",'DaZ Drittletztes J.'!L5:L100,"Ja")</f>
        <v>0</v>
      </c>
      <c r="S62" s="105">
        <f>COUNTIFS(E45:E990,"*sonstige Sprachen*",C45:C990,"Vorletztes Jahr")</f>
        <v>0</v>
      </c>
      <c r="T62" s="105">
        <f>COUNTIFS('DaZ Vorletztes J.'!D5:D100,"Schule (Herbst 2024)",'DaZ Vorletztes J.'!C5:C100,"sonstige Sprachen")+(COUNTIFS('DaZ Vorletztes J.'!D5:D100,"",'DaZ Vorletztes J.'!C5:C100,"sonstige Sprachen"))+(COUNTIFS('DaZ Vorletztes J.'!D5:D100,"Abwesend (COVID-19)",'DaZ Vorletztes J.'!C5:C100,"sonstige Sprachen"))</f>
        <v>0</v>
      </c>
      <c r="U62" s="105">
        <f>(COUNTIFS('DaZ Vorletztes J.'!S5:S100,"Ja",'DaZ Vorletztes J.'!C5:C100,"sonstige Sprachen"))</f>
        <v>0</v>
      </c>
      <c r="V62" s="105">
        <f>COUNTIFS(E45:E990,"*sonstige Sprachen*",C45:C990,"Letztes Jahr")</f>
        <v>0</v>
      </c>
      <c r="W62" s="105">
        <f>COUNTIFS('DaZ Letztes J.'!D5:D100,"Schule (Herbst 2024)",'DaZ Letztes J.'!C5:C100,"sonstige Sprachen")+(COUNTIFS('DaZ Letztes J.'!D5:D100,"",'DaZ Letztes J.'!C5:C100,"sonstige Sprachen"))+(COUNTIFS('DaZ Letztes J.'!D5:D100,"Abwesend (COVID-19)",'DaZ Letztes J.'!C5:C100,"sonstige Sprachen"))</f>
        <v>0</v>
      </c>
      <c r="X62" s="105">
        <f>COUNTIFS('DaZ Letztes J.'!S5:S100,"Ja",'DaZ Letztes J.'!D5:D100,"Schule (Herbst 2024)",'DaZ Letztes J.'!C5:C100,"sonstige Sprachen")+(COUNTIFS('DaZ Letztes J.'!S5:S100,"Ja",'DaZ Letztes J.'!D5:D100,"",'DaZ Letztes J.'!C5:C100,"sonstige Sprachen"))+(COUNTIFS('DaZ Letztes J.'!S5:S100,"Ja",'DaZ Letztes J.'!D5:D100,"Abwesend (COVID-19)",'DaZ Letztes J.'!C5:C100,"sonstige Sprachen"))</f>
        <v>0</v>
      </c>
      <c r="Y62" s="181">
        <f>P62+S62+V62</f>
        <v>0</v>
      </c>
    </row>
    <row r="63" spans="1:25" ht="20.100000000000001" customHeight="1" x14ac:dyDescent="0.3">
      <c r="A63" s="197"/>
      <c r="B63" s="198"/>
      <c r="C63" s="199"/>
      <c r="D63" s="200"/>
      <c r="E63" s="26"/>
      <c r="F63" s="201"/>
      <c r="G63" s="202"/>
      <c r="H63" s="203"/>
      <c r="I63" s="204"/>
      <c r="J63" s="204"/>
      <c r="K63" s="204"/>
      <c r="L63" s="204"/>
      <c r="M63" s="280"/>
      <c r="N63" s="207" t="s">
        <v>2215</v>
      </c>
      <c r="O63" s="208"/>
      <c r="P63" s="20">
        <f>SUM(P41:P62)</f>
        <v>0</v>
      </c>
      <c r="Q63" s="20">
        <f t="shared" ref="Q63:X63" si="1">SUM(Q41:Q62)</f>
        <v>0</v>
      </c>
      <c r="R63" s="20">
        <f t="shared" si="1"/>
        <v>0</v>
      </c>
      <c r="S63" s="20">
        <f t="shared" si="1"/>
        <v>0</v>
      </c>
      <c r="T63" s="20">
        <f t="shared" si="1"/>
        <v>0</v>
      </c>
      <c r="U63" s="20">
        <f t="shared" si="1"/>
        <v>0</v>
      </c>
      <c r="V63" s="20">
        <f t="shared" si="1"/>
        <v>0</v>
      </c>
      <c r="W63" s="20">
        <f t="shared" si="1"/>
        <v>0</v>
      </c>
      <c r="X63" s="20">
        <f t="shared" si="1"/>
        <v>0</v>
      </c>
    </row>
    <row r="64" spans="1:25" ht="20.100000000000001" customHeight="1" x14ac:dyDescent="0.3">
      <c r="A64" s="197"/>
      <c r="B64" s="198"/>
      <c r="C64" s="199"/>
      <c r="D64" s="200"/>
      <c r="E64" s="26"/>
      <c r="F64" s="201"/>
      <c r="G64" s="202"/>
      <c r="H64" s="203"/>
      <c r="I64" s="204"/>
      <c r="J64" s="204"/>
      <c r="K64" s="204"/>
      <c r="L64" s="204"/>
      <c r="M64" s="280"/>
    </row>
    <row r="65" spans="1:18" ht="20.100000000000001" customHeight="1" x14ac:dyDescent="0.3">
      <c r="A65" s="197"/>
      <c r="B65" s="198"/>
      <c r="C65" s="199"/>
      <c r="D65" s="200"/>
      <c r="E65" s="26"/>
      <c r="F65" s="201"/>
      <c r="G65" s="202"/>
      <c r="H65" s="203"/>
      <c r="I65" s="204"/>
      <c r="J65" s="204"/>
      <c r="K65" s="204"/>
      <c r="L65" s="204"/>
      <c r="M65" s="280"/>
    </row>
    <row r="66" spans="1:18" ht="20.100000000000001" customHeight="1" x14ac:dyDescent="0.3">
      <c r="A66" s="197"/>
      <c r="B66" s="198"/>
      <c r="C66" s="199"/>
      <c r="D66" s="200"/>
      <c r="E66" s="26"/>
      <c r="F66" s="201"/>
      <c r="G66" s="202"/>
      <c r="H66" s="203"/>
      <c r="I66" s="204"/>
      <c r="J66" s="204"/>
      <c r="K66" s="204"/>
      <c r="L66" s="204"/>
      <c r="M66" s="280"/>
      <c r="N66" s="25"/>
      <c r="O66" s="25"/>
      <c r="P66" s="25"/>
      <c r="Q66" s="25"/>
      <c r="R66" s="25"/>
    </row>
    <row r="67" spans="1:18" ht="20.100000000000001" customHeight="1" x14ac:dyDescent="0.3">
      <c r="A67" s="197"/>
      <c r="B67" s="198"/>
      <c r="C67" s="199"/>
      <c r="D67" s="200"/>
      <c r="E67" s="26"/>
      <c r="F67" s="201"/>
      <c r="G67" s="202"/>
      <c r="H67" s="203"/>
      <c r="I67" s="204"/>
      <c r="J67" s="204"/>
      <c r="K67" s="204"/>
      <c r="L67" s="204"/>
      <c r="M67" s="280"/>
      <c r="N67" s="8"/>
    </row>
    <row r="68" spans="1:18" ht="20.100000000000001" customHeight="1" x14ac:dyDescent="0.3">
      <c r="A68" s="197"/>
      <c r="B68" s="198"/>
      <c r="C68" s="199"/>
      <c r="D68" s="200"/>
      <c r="E68" s="26"/>
      <c r="F68" s="201"/>
      <c r="G68" s="202"/>
      <c r="H68" s="203"/>
      <c r="I68" s="204"/>
      <c r="J68" s="204"/>
      <c r="K68" s="204"/>
      <c r="L68" s="204"/>
      <c r="M68" s="280"/>
    </row>
    <row r="69" spans="1:18" ht="20.100000000000001" customHeight="1" x14ac:dyDescent="0.3">
      <c r="A69" s="197"/>
      <c r="B69" s="198"/>
      <c r="C69" s="199"/>
      <c r="D69" s="200"/>
      <c r="E69" s="26"/>
      <c r="F69" s="201"/>
      <c r="G69" s="202"/>
      <c r="H69" s="203"/>
      <c r="I69" s="204"/>
      <c r="J69" s="204"/>
      <c r="K69" s="204"/>
      <c r="L69" s="204"/>
      <c r="M69" s="280"/>
    </row>
    <row r="70" spans="1:18" ht="20.100000000000001" customHeight="1" x14ac:dyDescent="0.3">
      <c r="A70" s="197"/>
      <c r="B70" s="198"/>
      <c r="C70" s="199"/>
      <c r="D70" s="200"/>
      <c r="E70" s="26"/>
      <c r="F70" s="201"/>
      <c r="G70" s="202"/>
      <c r="H70" s="203"/>
      <c r="I70" s="204"/>
      <c r="J70" s="204"/>
      <c r="K70" s="204"/>
      <c r="L70" s="204"/>
      <c r="M70" s="280"/>
    </row>
    <row r="71" spans="1:18" ht="19.5" customHeight="1" x14ac:dyDescent="0.3">
      <c r="A71" s="197"/>
      <c r="B71" s="198"/>
      <c r="C71" s="199"/>
      <c r="D71" s="200"/>
      <c r="E71" s="26"/>
      <c r="F71" s="201"/>
      <c r="G71" s="202"/>
      <c r="H71" s="203"/>
      <c r="I71" s="204"/>
      <c r="J71" s="204"/>
      <c r="K71" s="204"/>
      <c r="L71" s="204"/>
      <c r="M71" s="280"/>
    </row>
    <row r="72" spans="1:18" ht="19.5" customHeight="1" x14ac:dyDescent="0.3">
      <c r="A72" s="197"/>
      <c r="B72" s="198"/>
      <c r="C72" s="199"/>
      <c r="D72" s="200"/>
      <c r="E72" s="26"/>
      <c r="F72" s="201"/>
      <c r="G72" s="202"/>
      <c r="H72" s="203"/>
      <c r="I72" s="204"/>
      <c r="J72" s="204"/>
      <c r="K72" s="204"/>
      <c r="L72" s="204"/>
      <c r="M72" s="280"/>
    </row>
    <row r="73" spans="1:18" ht="19.5" customHeight="1" x14ac:dyDescent="0.3">
      <c r="A73" s="197"/>
      <c r="B73" s="198"/>
      <c r="C73" s="199"/>
      <c r="D73" s="200"/>
      <c r="E73" s="26"/>
      <c r="F73" s="201"/>
      <c r="G73" s="202"/>
      <c r="H73" s="203"/>
      <c r="I73" s="204"/>
      <c r="J73" s="204"/>
      <c r="K73" s="204"/>
      <c r="L73" s="204"/>
      <c r="M73" s="280"/>
    </row>
    <row r="74" spans="1:18" ht="19.5" customHeight="1" x14ac:dyDescent="0.3">
      <c r="A74" s="197"/>
      <c r="B74" s="198"/>
      <c r="C74" s="199"/>
      <c r="D74" s="200"/>
      <c r="E74" s="26"/>
      <c r="F74" s="201"/>
      <c r="G74" s="202"/>
      <c r="H74" s="203"/>
      <c r="I74" s="204"/>
      <c r="J74" s="204"/>
      <c r="K74" s="204"/>
      <c r="L74" s="204"/>
      <c r="M74" s="280"/>
    </row>
    <row r="75" spans="1:18" ht="19.5" customHeight="1" x14ac:dyDescent="0.3">
      <c r="A75" s="197"/>
      <c r="B75" s="198"/>
      <c r="C75" s="199"/>
      <c r="D75" s="200"/>
      <c r="E75" s="26"/>
      <c r="F75" s="201"/>
      <c r="G75" s="202"/>
      <c r="H75" s="203"/>
      <c r="I75" s="204"/>
      <c r="J75" s="204"/>
      <c r="K75" s="204"/>
      <c r="L75" s="204"/>
      <c r="M75" s="280"/>
    </row>
    <row r="76" spans="1:18" ht="19.5" customHeight="1" x14ac:dyDescent="0.3">
      <c r="A76" s="197"/>
      <c r="B76" s="198"/>
      <c r="C76" s="199"/>
      <c r="D76" s="200"/>
      <c r="E76" s="26"/>
      <c r="F76" s="201"/>
      <c r="G76" s="202"/>
      <c r="H76" s="203"/>
      <c r="I76" s="204"/>
      <c r="J76" s="204"/>
      <c r="K76" s="204"/>
      <c r="L76" s="204"/>
      <c r="M76" s="280"/>
    </row>
    <row r="77" spans="1:18" ht="19.5" customHeight="1" x14ac:dyDescent="0.3">
      <c r="A77" s="197"/>
      <c r="B77" s="198"/>
      <c r="C77" s="199"/>
      <c r="D77" s="200"/>
      <c r="E77" s="26"/>
      <c r="F77" s="201"/>
      <c r="G77" s="202"/>
      <c r="H77" s="203"/>
      <c r="I77" s="204"/>
      <c r="J77" s="204"/>
      <c r="K77" s="204"/>
      <c r="L77" s="204"/>
      <c r="M77" s="280"/>
    </row>
    <row r="78" spans="1:18" ht="19.5" customHeight="1" x14ac:dyDescent="0.3">
      <c r="A78" s="197"/>
      <c r="B78" s="198"/>
      <c r="C78" s="199"/>
      <c r="D78" s="200"/>
      <c r="E78" s="26"/>
      <c r="F78" s="201"/>
      <c r="G78" s="202"/>
      <c r="H78" s="203"/>
      <c r="I78" s="204"/>
      <c r="J78" s="204"/>
      <c r="K78" s="204"/>
      <c r="L78" s="204"/>
      <c r="M78" s="280"/>
    </row>
    <row r="79" spans="1:18" ht="19.5" customHeight="1" x14ac:dyDescent="0.3">
      <c r="A79" s="197"/>
      <c r="B79" s="198"/>
      <c r="C79" s="199"/>
      <c r="D79" s="200"/>
      <c r="E79" s="26"/>
      <c r="F79" s="201"/>
      <c r="G79" s="202"/>
      <c r="H79" s="203"/>
      <c r="I79" s="204"/>
      <c r="J79" s="204"/>
      <c r="K79" s="204"/>
      <c r="L79" s="204"/>
      <c r="M79" s="280"/>
    </row>
    <row r="80" spans="1:18" ht="19.5" customHeight="1" x14ac:dyDescent="0.3">
      <c r="A80" s="197"/>
      <c r="B80" s="198"/>
      <c r="C80" s="199"/>
      <c r="D80" s="200"/>
      <c r="E80" s="26"/>
      <c r="F80" s="201"/>
      <c r="G80" s="202"/>
      <c r="H80" s="203"/>
      <c r="I80" s="204"/>
      <c r="J80" s="204"/>
      <c r="K80" s="204"/>
      <c r="L80" s="204"/>
      <c r="M80" s="280"/>
    </row>
    <row r="81" spans="1:13" ht="19.5" customHeight="1" x14ac:dyDescent="0.3">
      <c r="A81" s="197"/>
      <c r="B81" s="198"/>
      <c r="C81" s="199"/>
      <c r="D81" s="200"/>
      <c r="E81" s="26"/>
      <c r="F81" s="201"/>
      <c r="G81" s="202"/>
      <c r="H81" s="203"/>
      <c r="I81" s="204"/>
      <c r="J81" s="204"/>
      <c r="K81" s="204"/>
      <c r="L81" s="204"/>
      <c r="M81" s="280"/>
    </row>
    <row r="82" spans="1:13" ht="19.5" customHeight="1" x14ac:dyDescent="0.3">
      <c r="A82" s="197"/>
      <c r="B82" s="198"/>
      <c r="C82" s="199"/>
      <c r="D82" s="200"/>
      <c r="E82" s="26"/>
      <c r="F82" s="201"/>
      <c r="G82" s="202"/>
      <c r="H82" s="203"/>
      <c r="I82" s="204"/>
      <c r="J82" s="204"/>
      <c r="K82" s="204"/>
      <c r="L82" s="204"/>
      <c r="M82" s="280"/>
    </row>
    <row r="83" spans="1:13" ht="19.5" customHeight="1" x14ac:dyDescent="0.3">
      <c r="A83" s="197"/>
      <c r="B83" s="198"/>
      <c r="C83" s="199"/>
      <c r="D83" s="200"/>
      <c r="E83" s="26"/>
      <c r="F83" s="201"/>
      <c r="G83" s="202"/>
      <c r="H83" s="203"/>
      <c r="I83" s="204"/>
      <c r="J83" s="204"/>
      <c r="K83" s="204"/>
      <c r="L83" s="204"/>
      <c r="M83" s="280"/>
    </row>
    <row r="84" spans="1:13" ht="19.5" customHeight="1" x14ac:dyDescent="0.3">
      <c r="A84" s="197"/>
      <c r="B84" s="198"/>
      <c r="C84" s="199"/>
      <c r="D84" s="200"/>
      <c r="E84" s="26"/>
      <c r="F84" s="201"/>
      <c r="G84" s="202"/>
      <c r="H84" s="203"/>
      <c r="I84" s="204"/>
      <c r="J84" s="204"/>
      <c r="K84" s="204"/>
      <c r="L84" s="204"/>
      <c r="M84" s="280"/>
    </row>
    <row r="85" spans="1:13" ht="19.5" customHeight="1" x14ac:dyDescent="0.3">
      <c r="A85" s="197"/>
      <c r="B85" s="198"/>
      <c r="C85" s="199"/>
      <c r="D85" s="200"/>
      <c r="E85" s="26"/>
      <c r="F85" s="201"/>
      <c r="G85" s="202"/>
      <c r="H85" s="203"/>
      <c r="I85" s="204"/>
      <c r="J85" s="204"/>
      <c r="K85" s="204"/>
      <c r="L85" s="204"/>
      <c r="M85" s="280"/>
    </row>
    <row r="86" spans="1:13" ht="19.5" customHeight="1" x14ac:dyDescent="0.3">
      <c r="A86" s="197"/>
      <c r="B86" s="198"/>
      <c r="C86" s="199"/>
      <c r="D86" s="200"/>
      <c r="E86" s="26"/>
      <c r="F86" s="201"/>
      <c r="G86" s="202"/>
      <c r="H86" s="203"/>
      <c r="I86" s="204"/>
      <c r="J86" s="204"/>
      <c r="K86" s="204"/>
      <c r="L86" s="204"/>
      <c r="M86" s="280"/>
    </row>
    <row r="87" spans="1:13" ht="19.5" customHeight="1" x14ac:dyDescent="0.3">
      <c r="A87" s="197"/>
      <c r="B87" s="198"/>
      <c r="C87" s="199"/>
      <c r="D87" s="200"/>
      <c r="E87" s="26"/>
      <c r="F87" s="201"/>
      <c r="G87" s="202"/>
      <c r="H87" s="203"/>
      <c r="I87" s="204"/>
      <c r="J87" s="204"/>
      <c r="K87" s="204"/>
      <c r="L87" s="204"/>
      <c r="M87" s="280"/>
    </row>
    <row r="88" spans="1:13" ht="19.5" customHeight="1" x14ac:dyDescent="0.3">
      <c r="A88" s="197"/>
      <c r="B88" s="198"/>
      <c r="C88" s="199"/>
      <c r="D88" s="200"/>
      <c r="E88" s="26"/>
      <c r="F88" s="201"/>
      <c r="G88" s="202"/>
      <c r="H88" s="203"/>
      <c r="I88" s="204"/>
      <c r="J88" s="204"/>
      <c r="K88" s="204"/>
      <c r="L88" s="204"/>
      <c r="M88" s="280"/>
    </row>
    <row r="89" spans="1:13" ht="19.5" customHeight="1" x14ac:dyDescent="0.3">
      <c r="A89" s="197"/>
      <c r="B89" s="198"/>
      <c r="C89" s="199"/>
      <c r="D89" s="200"/>
      <c r="E89" s="26"/>
      <c r="F89" s="201"/>
      <c r="G89" s="202"/>
      <c r="H89" s="203"/>
      <c r="I89" s="204"/>
      <c r="J89" s="204"/>
      <c r="K89" s="204"/>
      <c r="L89" s="204"/>
      <c r="M89" s="280"/>
    </row>
    <row r="90" spans="1:13" ht="19.5" customHeight="1" x14ac:dyDescent="0.3">
      <c r="A90" s="197"/>
      <c r="B90" s="198"/>
      <c r="C90" s="199"/>
      <c r="D90" s="200"/>
      <c r="E90" s="26"/>
      <c r="F90" s="201"/>
      <c r="G90" s="202"/>
      <c r="H90" s="203"/>
      <c r="I90" s="204"/>
      <c r="J90" s="204"/>
      <c r="K90" s="204"/>
      <c r="L90" s="204"/>
      <c r="M90" s="280"/>
    </row>
    <row r="91" spans="1:13" ht="19.5" customHeight="1" x14ac:dyDescent="0.3">
      <c r="A91" s="197"/>
      <c r="B91" s="198"/>
      <c r="C91" s="199"/>
      <c r="D91" s="200"/>
      <c r="E91" s="26"/>
      <c r="F91" s="201"/>
      <c r="G91" s="202"/>
      <c r="H91" s="203"/>
      <c r="I91" s="204"/>
      <c r="J91" s="204"/>
      <c r="K91" s="204"/>
      <c r="L91" s="204"/>
      <c r="M91" s="280"/>
    </row>
    <row r="92" spans="1:13" ht="19.5" customHeight="1" x14ac:dyDescent="0.3">
      <c r="A92" s="197"/>
      <c r="B92" s="198"/>
      <c r="C92" s="199"/>
      <c r="D92" s="200"/>
      <c r="E92" s="26"/>
      <c r="F92" s="201"/>
      <c r="G92" s="202"/>
      <c r="H92" s="203"/>
      <c r="I92" s="204"/>
      <c r="J92" s="204"/>
      <c r="K92" s="204"/>
      <c r="L92" s="204"/>
      <c r="M92" s="280"/>
    </row>
    <row r="93" spans="1:13" ht="19.5" customHeight="1" x14ac:dyDescent="0.3">
      <c r="A93" s="197"/>
      <c r="B93" s="198"/>
      <c r="C93" s="199"/>
      <c r="D93" s="200"/>
      <c r="E93" s="26"/>
      <c r="F93" s="201"/>
      <c r="G93" s="202"/>
      <c r="H93" s="203"/>
      <c r="I93" s="204"/>
      <c r="J93" s="204"/>
      <c r="K93" s="204"/>
      <c r="L93" s="204"/>
      <c r="M93" s="280"/>
    </row>
    <row r="94" spans="1:13" ht="19.5" customHeight="1" x14ac:dyDescent="0.3">
      <c r="A94" s="197"/>
      <c r="B94" s="198"/>
      <c r="C94" s="199"/>
      <c r="D94" s="200"/>
      <c r="E94" s="26"/>
      <c r="F94" s="201"/>
      <c r="G94" s="202"/>
      <c r="H94" s="203"/>
      <c r="I94" s="204"/>
      <c r="J94" s="204"/>
      <c r="K94" s="204"/>
      <c r="L94" s="204"/>
      <c r="M94" s="280"/>
    </row>
    <row r="95" spans="1:13" ht="19.5" customHeight="1" x14ac:dyDescent="0.3">
      <c r="A95" s="197"/>
      <c r="B95" s="198"/>
      <c r="C95" s="199"/>
      <c r="D95" s="200"/>
      <c r="E95" s="26"/>
      <c r="F95" s="201"/>
      <c r="G95" s="202"/>
      <c r="H95" s="203"/>
      <c r="I95" s="204"/>
      <c r="J95" s="204"/>
      <c r="K95" s="204"/>
      <c r="L95" s="204"/>
      <c r="M95" s="280"/>
    </row>
    <row r="96" spans="1:13" ht="19.5" customHeight="1" x14ac:dyDescent="0.3">
      <c r="A96" s="197"/>
      <c r="B96" s="198"/>
      <c r="C96" s="199"/>
      <c r="D96" s="200"/>
      <c r="E96" s="26"/>
      <c r="F96" s="201"/>
      <c r="G96" s="202"/>
      <c r="H96" s="203"/>
      <c r="I96" s="204"/>
      <c r="J96" s="204"/>
      <c r="K96" s="204"/>
      <c r="L96" s="204"/>
      <c r="M96" s="280"/>
    </row>
    <row r="97" spans="1:13" ht="19.5" customHeight="1" x14ac:dyDescent="0.3">
      <c r="A97" s="197"/>
      <c r="B97" s="198"/>
      <c r="C97" s="199"/>
      <c r="D97" s="200"/>
      <c r="E97" s="26"/>
      <c r="F97" s="201"/>
      <c r="G97" s="202"/>
      <c r="H97" s="203"/>
      <c r="I97" s="204"/>
      <c r="J97" s="204"/>
      <c r="K97" s="204"/>
      <c r="L97" s="204"/>
      <c r="M97" s="280"/>
    </row>
    <row r="98" spans="1:13" ht="19.5" customHeight="1" x14ac:dyDescent="0.3">
      <c r="A98" s="197"/>
      <c r="B98" s="198"/>
      <c r="C98" s="199"/>
      <c r="D98" s="200"/>
      <c r="E98" s="26"/>
      <c r="F98" s="201"/>
      <c r="G98" s="202"/>
      <c r="H98" s="203"/>
      <c r="I98" s="204"/>
      <c r="J98" s="204"/>
      <c r="K98" s="204"/>
      <c r="L98" s="204"/>
      <c r="M98" s="280"/>
    </row>
    <row r="99" spans="1:13" ht="19.5" customHeight="1" x14ac:dyDescent="0.3">
      <c r="A99" s="197"/>
      <c r="B99" s="198"/>
      <c r="C99" s="199"/>
      <c r="D99" s="200"/>
      <c r="E99" s="26"/>
      <c r="F99" s="201"/>
      <c r="G99" s="202"/>
      <c r="H99" s="203"/>
      <c r="I99" s="204"/>
      <c r="J99" s="204"/>
      <c r="K99" s="204"/>
      <c r="L99" s="204"/>
      <c r="M99" s="280"/>
    </row>
    <row r="100" spans="1:13" ht="19.5" customHeight="1" x14ac:dyDescent="0.3">
      <c r="A100" s="197"/>
      <c r="B100" s="198"/>
      <c r="C100" s="199"/>
      <c r="D100" s="200"/>
      <c r="E100" s="26"/>
      <c r="F100" s="201"/>
      <c r="G100" s="202"/>
      <c r="H100" s="203"/>
      <c r="I100" s="204"/>
      <c r="J100" s="204"/>
      <c r="K100" s="204"/>
      <c r="L100" s="204"/>
      <c r="M100" s="280"/>
    </row>
    <row r="101" spans="1:13" ht="19.5" customHeight="1" x14ac:dyDescent="0.3">
      <c r="A101" s="197"/>
      <c r="B101" s="198"/>
      <c r="C101" s="199"/>
      <c r="D101" s="200"/>
      <c r="E101" s="26"/>
      <c r="F101" s="201"/>
      <c r="G101" s="202"/>
      <c r="H101" s="203"/>
      <c r="I101" s="204"/>
      <c r="J101" s="204"/>
      <c r="K101" s="204"/>
      <c r="L101" s="204"/>
      <c r="M101" s="280"/>
    </row>
    <row r="102" spans="1:13" ht="19.5" customHeight="1" x14ac:dyDescent="0.3">
      <c r="A102" s="197"/>
      <c r="B102" s="198"/>
      <c r="C102" s="199"/>
      <c r="D102" s="200"/>
      <c r="E102" s="26"/>
      <c r="F102" s="201"/>
      <c r="G102" s="202"/>
      <c r="H102" s="203"/>
      <c r="I102" s="204"/>
      <c r="J102" s="204"/>
      <c r="K102" s="204"/>
      <c r="L102" s="204"/>
      <c r="M102" s="280"/>
    </row>
    <row r="103" spans="1:13" ht="19.5" customHeight="1" x14ac:dyDescent="0.3">
      <c r="A103" s="197"/>
      <c r="B103" s="198"/>
      <c r="C103" s="199"/>
      <c r="D103" s="200"/>
      <c r="E103" s="26"/>
      <c r="F103" s="201"/>
      <c r="G103" s="202"/>
      <c r="H103" s="203"/>
      <c r="I103" s="204"/>
      <c r="J103" s="204"/>
      <c r="K103" s="204"/>
      <c r="L103" s="204"/>
      <c r="M103" s="280"/>
    </row>
    <row r="104" spans="1:13" ht="19.5" customHeight="1" x14ac:dyDescent="0.3">
      <c r="A104" s="197"/>
      <c r="B104" s="198"/>
      <c r="C104" s="199"/>
      <c r="D104" s="200"/>
      <c r="E104" s="26"/>
      <c r="F104" s="201"/>
      <c r="G104" s="202"/>
      <c r="H104" s="203"/>
      <c r="I104" s="204"/>
      <c r="J104" s="204"/>
      <c r="K104" s="204"/>
      <c r="L104" s="204"/>
      <c r="M104" s="280"/>
    </row>
    <row r="105" spans="1:13" ht="19.5" customHeight="1" x14ac:dyDescent="0.3">
      <c r="A105" s="197"/>
      <c r="B105" s="198"/>
      <c r="C105" s="199"/>
      <c r="D105" s="200"/>
      <c r="E105" s="26"/>
      <c r="F105" s="201"/>
      <c r="G105" s="202"/>
      <c r="H105" s="203"/>
      <c r="I105" s="204"/>
      <c r="J105" s="204"/>
      <c r="K105" s="204"/>
      <c r="L105" s="204"/>
      <c r="M105" s="280"/>
    </row>
    <row r="106" spans="1:13" ht="19.5" customHeight="1" x14ac:dyDescent="0.3">
      <c r="A106" s="197"/>
      <c r="B106" s="198"/>
      <c r="C106" s="199"/>
      <c r="D106" s="200"/>
      <c r="E106" s="26"/>
      <c r="F106" s="201"/>
      <c r="G106" s="202"/>
      <c r="H106" s="203"/>
      <c r="I106" s="204"/>
      <c r="J106" s="204"/>
      <c r="K106" s="204"/>
      <c r="L106" s="204"/>
      <c r="M106" s="280"/>
    </row>
    <row r="107" spans="1:13" ht="19.5" customHeight="1" x14ac:dyDescent="0.3">
      <c r="A107" s="197"/>
      <c r="B107" s="198"/>
      <c r="C107" s="199"/>
      <c r="D107" s="200"/>
      <c r="E107" s="26"/>
      <c r="F107" s="201"/>
      <c r="G107" s="202"/>
      <c r="H107" s="203"/>
      <c r="I107" s="204"/>
      <c r="J107" s="204"/>
      <c r="K107" s="204"/>
      <c r="L107" s="204"/>
      <c r="M107" s="280"/>
    </row>
    <row r="108" spans="1:13" ht="19.5" customHeight="1" x14ac:dyDescent="0.3">
      <c r="A108" s="197"/>
      <c r="B108" s="198"/>
      <c r="C108" s="199"/>
      <c r="D108" s="200"/>
      <c r="E108" s="26"/>
      <c r="F108" s="201"/>
      <c r="G108" s="202"/>
      <c r="H108" s="203"/>
      <c r="I108" s="204"/>
      <c r="J108" s="204"/>
      <c r="K108" s="204"/>
      <c r="L108" s="204"/>
      <c r="M108" s="280"/>
    </row>
    <row r="109" spans="1:13" ht="19.5" customHeight="1" x14ac:dyDescent="0.3">
      <c r="A109" s="197"/>
      <c r="B109" s="198"/>
      <c r="C109" s="199"/>
      <c r="D109" s="200"/>
      <c r="E109" s="26"/>
      <c r="F109" s="201"/>
      <c r="G109" s="202"/>
      <c r="H109" s="203"/>
      <c r="I109" s="204"/>
      <c r="J109" s="204"/>
      <c r="K109" s="204"/>
      <c r="L109" s="204"/>
      <c r="M109" s="280"/>
    </row>
    <row r="110" spans="1:13" ht="19.5" customHeight="1" x14ac:dyDescent="0.3">
      <c r="A110" s="197"/>
      <c r="B110" s="198"/>
      <c r="C110" s="199"/>
      <c r="D110" s="200"/>
      <c r="E110" s="26"/>
      <c r="F110" s="201"/>
      <c r="G110" s="202"/>
      <c r="H110" s="203"/>
      <c r="I110" s="204"/>
      <c r="J110" s="204"/>
      <c r="K110" s="204"/>
      <c r="L110" s="204"/>
      <c r="M110" s="280"/>
    </row>
    <row r="111" spans="1:13" ht="19.5" customHeight="1" x14ac:dyDescent="0.3">
      <c r="A111" s="197"/>
      <c r="B111" s="198"/>
      <c r="C111" s="199"/>
      <c r="D111" s="200"/>
      <c r="E111" s="26"/>
      <c r="F111" s="201"/>
      <c r="G111" s="202"/>
      <c r="H111" s="203"/>
      <c r="I111" s="204"/>
      <c r="J111" s="204"/>
      <c r="K111" s="204"/>
      <c r="L111" s="204"/>
      <c r="M111" s="280"/>
    </row>
    <row r="112" spans="1:13" ht="19.5" customHeight="1" x14ac:dyDescent="0.3">
      <c r="A112" s="197"/>
      <c r="B112" s="198"/>
      <c r="C112" s="199"/>
      <c r="D112" s="200"/>
      <c r="E112" s="26"/>
      <c r="F112" s="201"/>
      <c r="G112" s="202"/>
      <c r="H112" s="203"/>
      <c r="I112" s="204"/>
      <c r="J112" s="204"/>
      <c r="K112" s="204"/>
      <c r="L112" s="204"/>
      <c r="M112" s="280"/>
    </row>
    <row r="113" spans="1:13" ht="19.5" customHeight="1" x14ac:dyDescent="0.3">
      <c r="A113" s="197"/>
      <c r="B113" s="198"/>
      <c r="C113" s="199"/>
      <c r="D113" s="200"/>
      <c r="E113" s="26"/>
      <c r="F113" s="201"/>
      <c r="G113" s="202"/>
      <c r="H113" s="203"/>
      <c r="I113" s="204"/>
      <c r="J113" s="204"/>
      <c r="K113" s="204"/>
      <c r="L113" s="204"/>
      <c r="M113" s="280"/>
    </row>
    <row r="114" spans="1:13" ht="19.5" customHeight="1" x14ac:dyDescent="0.3">
      <c r="A114" s="197"/>
      <c r="B114" s="198"/>
      <c r="C114" s="199"/>
      <c r="D114" s="200"/>
      <c r="E114" s="26"/>
      <c r="F114" s="201"/>
      <c r="G114" s="202"/>
      <c r="H114" s="203"/>
      <c r="I114" s="204"/>
      <c r="J114" s="204"/>
      <c r="K114" s="204"/>
      <c r="L114" s="204"/>
      <c r="M114" s="280"/>
    </row>
    <row r="115" spans="1:13" ht="19.5" customHeight="1" x14ac:dyDescent="0.3">
      <c r="A115" s="197"/>
      <c r="B115" s="198"/>
      <c r="C115" s="199"/>
      <c r="D115" s="200"/>
      <c r="E115" s="26"/>
      <c r="F115" s="201"/>
      <c r="G115" s="202"/>
      <c r="H115" s="203"/>
      <c r="I115" s="204"/>
      <c r="J115" s="204"/>
      <c r="K115" s="204"/>
      <c r="L115" s="204"/>
      <c r="M115" s="280"/>
    </row>
    <row r="116" spans="1:13" ht="19.5" customHeight="1" x14ac:dyDescent="0.3">
      <c r="A116" s="197"/>
      <c r="B116" s="198"/>
      <c r="C116" s="199"/>
      <c r="D116" s="200"/>
      <c r="E116" s="26"/>
      <c r="F116" s="201"/>
      <c r="G116" s="202"/>
      <c r="H116" s="203"/>
      <c r="I116" s="204"/>
      <c r="J116" s="204"/>
      <c r="K116" s="204"/>
      <c r="L116" s="204"/>
      <c r="M116" s="280"/>
    </row>
    <row r="117" spans="1:13" ht="19.5" customHeight="1" x14ac:dyDescent="0.3">
      <c r="A117" s="197"/>
      <c r="B117" s="198"/>
      <c r="C117" s="199"/>
      <c r="D117" s="200"/>
      <c r="E117" s="26"/>
      <c r="F117" s="201"/>
      <c r="G117" s="202"/>
      <c r="H117" s="203"/>
      <c r="I117" s="204"/>
      <c r="J117" s="204"/>
      <c r="K117" s="204"/>
      <c r="L117" s="204"/>
      <c r="M117" s="280"/>
    </row>
    <row r="118" spans="1:13" ht="19.5" customHeight="1" x14ac:dyDescent="0.3">
      <c r="A118" s="197"/>
      <c r="B118" s="198"/>
      <c r="C118" s="199"/>
      <c r="D118" s="200"/>
      <c r="E118" s="26"/>
      <c r="F118" s="201"/>
      <c r="G118" s="202"/>
      <c r="H118" s="203"/>
      <c r="I118" s="204"/>
      <c r="J118" s="204"/>
      <c r="K118" s="204"/>
      <c r="L118" s="204"/>
      <c r="M118" s="280"/>
    </row>
    <row r="119" spans="1:13" ht="19.5" customHeight="1" x14ac:dyDescent="0.3">
      <c r="A119" s="197"/>
      <c r="B119" s="198"/>
      <c r="C119" s="199"/>
      <c r="D119" s="200"/>
      <c r="E119" s="26"/>
      <c r="F119" s="201"/>
      <c r="G119" s="202"/>
      <c r="H119" s="203"/>
      <c r="I119" s="204"/>
      <c r="J119" s="204"/>
      <c r="K119" s="204"/>
      <c r="L119" s="204"/>
      <c r="M119" s="280"/>
    </row>
    <row r="120" spans="1:13" ht="19.5" customHeight="1" x14ac:dyDescent="0.3">
      <c r="A120" s="197"/>
      <c r="B120" s="198"/>
      <c r="C120" s="199"/>
      <c r="D120" s="200"/>
      <c r="E120" s="26"/>
      <c r="F120" s="201"/>
      <c r="G120" s="202"/>
      <c r="H120" s="203"/>
      <c r="I120" s="204"/>
      <c r="J120" s="204"/>
      <c r="K120" s="204"/>
      <c r="L120" s="204"/>
      <c r="M120" s="280"/>
    </row>
    <row r="121" spans="1:13" ht="19.5" customHeight="1" x14ac:dyDescent="0.3">
      <c r="A121" s="197"/>
      <c r="B121" s="198"/>
      <c r="C121" s="199"/>
      <c r="D121" s="200"/>
      <c r="E121" s="26"/>
      <c r="F121" s="201"/>
      <c r="G121" s="202"/>
      <c r="H121" s="203"/>
      <c r="I121" s="204"/>
      <c r="J121" s="204"/>
      <c r="K121" s="204"/>
      <c r="L121" s="204"/>
      <c r="M121" s="280"/>
    </row>
    <row r="122" spans="1:13" ht="19.5" customHeight="1" x14ac:dyDescent="0.3">
      <c r="A122" s="197"/>
      <c r="B122" s="198"/>
      <c r="C122" s="199"/>
      <c r="D122" s="200"/>
      <c r="E122" s="26"/>
      <c r="F122" s="201"/>
      <c r="G122" s="202"/>
      <c r="H122" s="203"/>
      <c r="I122" s="204"/>
      <c r="J122" s="204"/>
      <c r="K122" s="204"/>
      <c r="L122" s="204"/>
      <c r="M122" s="280"/>
    </row>
    <row r="123" spans="1:13" ht="19.5" customHeight="1" x14ac:dyDescent="0.3">
      <c r="A123" s="197"/>
      <c r="B123" s="198"/>
      <c r="C123" s="199"/>
      <c r="D123" s="200"/>
      <c r="E123" s="26"/>
      <c r="F123" s="201"/>
      <c r="G123" s="202"/>
      <c r="H123" s="203"/>
      <c r="I123" s="204"/>
      <c r="J123" s="204"/>
      <c r="K123" s="204"/>
      <c r="L123" s="204"/>
      <c r="M123" s="280"/>
    </row>
    <row r="124" spans="1:13" ht="19.5" customHeight="1" x14ac:dyDescent="0.3">
      <c r="A124" s="197"/>
      <c r="B124" s="198"/>
      <c r="C124" s="199"/>
      <c r="D124" s="200"/>
      <c r="E124" s="26"/>
      <c r="F124" s="201"/>
      <c r="G124" s="202"/>
      <c r="H124" s="203"/>
      <c r="I124" s="204"/>
      <c r="J124" s="204"/>
      <c r="K124" s="204"/>
      <c r="L124" s="204"/>
      <c r="M124" s="280"/>
    </row>
    <row r="125" spans="1:13" ht="19.5" customHeight="1" x14ac:dyDescent="0.3">
      <c r="A125" s="197"/>
      <c r="B125" s="198"/>
      <c r="C125" s="199"/>
      <c r="D125" s="200"/>
      <c r="E125" s="26"/>
      <c r="F125" s="201"/>
      <c r="G125" s="202"/>
      <c r="H125" s="203"/>
      <c r="I125" s="204"/>
      <c r="J125" s="204"/>
      <c r="K125" s="204"/>
      <c r="L125" s="204"/>
      <c r="M125" s="280"/>
    </row>
    <row r="126" spans="1:13" ht="19.5" customHeight="1" x14ac:dyDescent="0.3">
      <c r="A126" s="197"/>
      <c r="B126" s="198"/>
      <c r="C126" s="199"/>
      <c r="D126" s="200"/>
      <c r="E126" s="26"/>
      <c r="F126" s="201"/>
      <c r="G126" s="202"/>
      <c r="H126" s="203"/>
      <c r="I126" s="204"/>
      <c r="J126" s="204"/>
      <c r="K126" s="204"/>
      <c r="L126" s="204"/>
      <c r="M126" s="280"/>
    </row>
    <row r="127" spans="1:13" ht="19.5" customHeight="1" x14ac:dyDescent="0.3">
      <c r="A127" s="197"/>
      <c r="B127" s="198"/>
      <c r="C127" s="199"/>
      <c r="D127" s="200"/>
      <c r="E127" s="26"/>
      <c r="F127" s="201"/>
      <c r="G127" s="202"/>
      <c r="H127" s="203"/>
      <c r="I127" s="204"/>
      <c r="J127" s="204"/>
      <c r="K127" s="204"/>
      <c r="L127" s="204"/>
      <c r="M127" s="280"/>
    </row>
    <row r="128" spans="1:13" ht="19.5" customHeight="1" x14ac:dyDescent="0.3">
      <c r="A128" s="197"/>
      <c r="B128" s="198"/>
      <c r="C128" s="199"/>
      <c r="D128" s="200"/>
      <c r="E128" s="26"/>
      <c r="F128" s="201"/>
      <c r="G128" s="202"/>
      <c r="H128" s="203"/>
      <c r="I128" s="204"/>
      <c r="J128" s="204"/>
      <c r="K128" s="204"/>
      <c r="L128" s="204"/>
      <c r="M128" s="280"/>
    </row>
    <row r="129" spans="1:13" ht="19.5" customHeight="1" x14ac:dyDescent="0.3">
      <c r="A129" s="197"/>
      <c r="B129" s="198"/>
      <c r="C129" s="199"/>
      <c r="D129" s="200"/>
      <c r="E129" s="26"/>
      <c r="F129" s="201"/>
      <c r="G129" s="202"/>
      <c r="H129" s="203"/>
      <c r="I129" s="204"/>
      <c r="J129" s="204"/>
      <c r="K129" s="204"/>
      <c r="L129" s="204"/>
      <c r="M129" s="280"/>
    </row>
    <row r="130" spans="1:13" ht="19.5" customHeight="1" x14ac:dyDescent="0.3">
      <c r="A130" s="197"/>
      <c r="B130" s="198"/>
      <c r="C130" s="199"/>
      <c r="D130" s="200"/>
      <c r="E130" s="26"/>
      <c r="F130" s="201"/>
      <c r="G130" s="202"/>
      <c r="H130" s="203"/>
      <c r="I130" s="204"/>
      <c r="J130" s="204"/>
      <c r="K130" s="204"/>
      <c r="L130" s="204"/>
      <c r="M130" s="280"/>
    </row>
    <row r="131" spans="1:13" ht="19.5" customHeight="1" x14ac:dyDescent="0.3">
      <c r="A131" s="197"/>
      <c r="B131" s="198"/>
      <c r="C131" s="199"/>
      <c r="D131" s="200"/>
      <c r="E131" s="26"/>
      <c r="F131" s="201"/>
      <c r="G131" s="202"/>
      <c r="H131" s="203"/>
      <c r="I131" s="204"/>
      <c r="J131" s="204"/>
      <c r="K131" s="204"/>
      <c r="L131" s="204"/>
      <c r="M131" s="280"/>
    </row>
    <row r="132" spans="1:13" ht="19.5" customHeight="1" x14ac:dyDescent="0.3">
      <c r="A132" s="197"/>
      <c r="B132" s="198"/>
      <c r="C132" s="199"/>
      <c r="D132" s="200"/>
      <c r="E132" s="26"/>
      <c r="F132" s="201"/>
      <c r="G132" s="202"/>
      <c r="H132" s="203"/>
      <c r="I132" s="204"/>
      <c r="J132" s="204"/>
      <c r="K132" s="204"/>
      <c r="L132" s="204"/>
      <c r="M132" s="280"/>
    </row>
    <row r="133" spans="1:13" ht="19.5" customHeight="1" x14ac:dyDescent="0.3">
      <c r="A133" s="197"/>
      <c r="B133" s="198"/>
      <c r="C133" s="199"/>
      <c r="D133" s="200"/>
      <c r="E133" s="26"/>
      <c r="F133" s="201"/>
      <c r="G133" s="202"/>
      <c r="H133" s="203"/>
      <c r="I133" s="204"/>
      <c r="J133" s="204"/>
      <c r="K133" s="204"/>
      <c r="L133" s="204"/>
      <c r="M133" s="280"/>
    </row>
    <row r="134" spans="1:13" ht="19.5" customHeight="1" x14ac:dyDescent="0.3">
      <c r="A134" s="197"/>
      <c r="B134" s="198"/>
      <c r="C134" s="199"/>
      <c r="D134" s="200"/>
      <c r="E134" s="26"/>
      <c r="F134" s="201"/>
      <c r="G134" s="202"/>
      <c r="H134" s="203"/>
      <c r="I134" s="204"/>
      <c r="J134" s="204"/>
      <c r="K134" s="204"/>
      <c r="L134" s="204"/>
      <c r="M134" s="280"/>
    </row>
    <row r="135" spans="1:13" ht="19.5" customHeight="1" x14ac:dyDescent="0.3">
      <c r="A135" s="197"/>
      <c r="B135" s="198"/>
      <c r="C135" s="199"/>
      <c r="D135" s="200"/>
      <c r="E135" s="26"/>
      <c r="F135" s="201"/>
      <c r="G135" s="202"/>
      <c r="H135" s="203"/>
      <c r="I135" s="204"/>
      <c r="J135" s="204"/>
      <c r="K135" s="204"/>
      <c r="L135" s="204"/>
      <c r="M135" s="280"/>
    </row>
    <row r="136" spans="1:13" ht="19.5" customHeight="1" x14ac:dyDescent="0.3">
      <c r="A136" s="197"/>
      <c r="B136" s="198"/>
      <c r="C136" s="199"/>
      <c r="D136" s="200"/>
      <c r="E136" s="26"/>
      <c r="F136" s="201"/>
      <c r="G136" s="202"/>
      <c r="H136" s="203"/>
      <c r="I136" s="204"/>
      <c r="J136" s="204"/>
      <c r="K136" s="204"/>
      <c r="L136" s="204"/>
      <c r="M136" s="280"/>
    </row>
    <row r="137" spans="1:13" ht="19.5" customHeight="1" x14ac:dyDescent="0.3">
      <c r="A137" s="197"/>
      <c r="B137" s="198"/>
      <c r="C137" s="199"/>
      <c r="D137" s="200"/>
      <c r="E137" s="26"/>
      <c r="F137" s="201"/>
      <c r="G137" s="202"/>
      <c r="H137" s="203"/>
      <c r="I137" s="204"/>
      <c r="J137" s="204"/>
      <c r="K137" s="204"/>
      <c r="L137" s="204"/>
      <c r="M137" s="280"/>
    </row>
    <row r="138" spans="1:13" ht="19.5" customHeight="1" x14ac:dyDescent="0.3">
      <c r="A138" s="197"/>
      <c r="B138" s="198"/>
      <c r="C138" s="199"/>
      <c r="D138" s="200"/>
      <c r="E138" s="26"/>
      <c r="F138" s="201"/>
      <c r="G138" s="202"/>
      <c r="H138" s="203"/>
      <c r="I138" s="204"/>
      <c r="J138" s="204"/>
      <c r="K138" s="204"/>
      <c r="L138" s="204"/>
      <c r="M138" s="280"/>
    </row>
    <row r="139" spans="1:13" ht="19.5" customHeight="1" x14ac:dyDescent="0.3">
      <c r="A139" s="197"/>
      <c r="B139" s="198"/>
      <c r="C139" s="199"/>
      <c r="D139" s="200"/>
      <c r="E139" s="26"/>
      <c r="F139" s="201"/>
      <c r="G139" s="202"/>
      <c r="H139" s="203"/>
      <c r="I139" s="204"/>
      <c r="J139" s="204"/>
      <c r="K139" s="204"/>
      <c r="L139" s="204"/>
      <c r="M139" s="280"/>
    </row>
    <row r="140" spans="1:13" ht="19.5" customHeight="1" x14ac:dyDescent="0.3">
      <c r="A140" s="197"/>
      <c r="B140" s="198"/>
      <c r="C140" s="199"/>
      <c r="D140" s="200"/>
      <c r="E140" s="26"/>
      <c r="F140" s="201"/>
      <c r="G140" s="202"/>
      <c r="H140" s="203"/>
      <c r="I140" s="204"/>
      <c r="J140" s="204"/>
      <c r="K140" s="204"/>
      <c r="L140" s="204"/>
      <c r="M140" s="280"/>
    </row>
    <row r="141" spans="1:13" ht="19.5" customHeight="1" x14ac:dyDescent="0.3">
      <c r="A141" s="197"/>
      <c r="B141" s="198"/>
      <c r="C141" s="199"/>
      <c r="D141" s="200"/>
      <c r="E141" s="26"/>
      <c r="F141" s="201"/>
      <c r="G141" s="202"/>
      <c r="H141" s="203"/>
      <c r="I141" s="204"/>
      <c r="J141" s="204"/>
      <c r="K141" s="204"/>
      <c r="L141" s="204"/>
      <c r="M141" s="280"/>
    </row>
    <row r="142" spans="1:13" ht="19.5" customHeight="1" x14ac:dyDescent="0.3">
      <c r="A142" s="197"/>
      <c r="B142" s="198"/>
      <c r="C142" s="199"/>
      <c r="D142" s="200"/>
      <c r="E142" s="26"/>
      <c r="F142" s="201"/>
      <c r="G142" s="202"/>
      <c r="H142" s="203"/>
      <c r="I142" s="204"/>
      <c r="J142" s="204"/>
      <c r="K142" s="204"/>
      <c r="L142" s="204"/>
      <c r="M142" s="280"/>
    </row>
    <row r="143" spans="1:13" ht="19.5" customHeight="1" x14ac:dyDescent="0.3">
      <c r="A143" s="197"/>
      <c r="B143" s="198"/>
      <c r="C143" s="199"/>
      <c r="D143" s="200"/>
      <c r="E143" s="26"/>
      <c r="F143" s="201"/>
      <c r="G143" s="202"/>
      <c r="H143" s="203"/>
      <c r="I143" s="204"/>
      <c r="J143" s="204"/>
      <c r="K143" s="204"/>
      <c r="L143" s="204"/>
      <c r="M143" s="280"/>
    </row>
    <row r="144" spans="1:13" ht="19.5" customHeight="1" x14ac:dyDescent="0.3">
      <c r="A144" s="197"/>
      <c r="B144" s="198"/>
      <c r="C144" s="199"/>
      <c r="D144" s="200"/>
      <c r="E144" s="26"/>
      <c r="F144" s="201"/>
      <c r="G144" s="202"/>
      <c r="H144" s="203"/>
      <c r="I144" s="204"/>
      <c r="J144" s="204"/>
      <c r="K144" s="204"/>
      <c r="L144" s="204"/>
      <c r="M144" s="280"/>
    </row>
    <row r="145" spans="1:13" ht="19.5" customHeight="1" x14ac:dyDescent="0.3">
      <c r="A145" s="197"/>
      <c r="B145" s="198"/>
      <c r="C145" s="199"/>
      <c r="D145" s="200"/>
      <c r="E145" s="26"/>
      <c r="F145" s="201"/>
      <c r="G145" s="202"/>
      <c r="H145" s="203"/>
      <c r="I145" s="204"/>
      <c r="J145" s="204"/>
      <c r="K145" s="204"/>
      <c r="L145" s="204"/>
      <c r="M145" s="280"/>
    </row>
    <row r="146" spans="1:13" ht="19.5" customHeight="1" x14ac:dyDescent="0.3">
      <c r="A146" s="197"/>
      <c r="B146" s="198"/>
      <c r="C146" s="199"/>
      <c r="D146" s="200"/>
      <c r="E146" s="26"/>
      <c r="F146" s="201"/>
      <c r="G146" s="202"/>
      <c r="H146" s="203"/>
      <c r="I146" s="204"/>
      <c r="J146" s="204"/>
      <c r="K146" s="204"/>
      <c r="L146" s="204"/>
      <c r="M146" s="280"/>
    </row>
    <row r="147" spans="1:13" ht="19.5" customHeight="1" x14ac:dyDescent="0.3">
      <c r="A147" s="197"/>
      <c r="B147" s="198"/>
      <c r="C147" s="199"/>
      <c r="D147" s="200"/>
      <c r="E147" s="26"/>
      <c r="F147" s="201"/>
      <c r="G147" s="202"/>
      <c r="H147" s="203"/>
      <c r="I147" s="204"/>
      <c r="J147" s="204"/>
      <c r="K147" s="204"/>
      <c r="L147" s="204"/>
      <c r="M147" s="280"/>
    </row>
    <row r="148" spans="1:13" ht="19.5" customHeight="1" x14ac:dyDescent="0.3">
      <c r="A148" s="197"/>
      <c r="B148" s="198"/>
      <c r="C148" s="199"/>
      <c r="D148" s="200"/>
      <c r="E148" s="26"/>
      <c r="F148" s="201"/>
      <c r="G148" s="202"/>
      <c r="H148" s="203"/>
      <c r="I148" s="204"/>
      <c r="J148" s="204"/>
      <c r="K148" s="204"/>
      <c r="L148" s="204"/>
      <c r="M148" s="280"/>
    </row>
    <row r="149" spans="1:13" ht="19.5" customHeight="1" x14ac:dyDescent="0.3">
      <c r="A149" s="197"/>
      <c r="B149" s="198"/>
      <c r="C149" s="199"/>
      <c r="D149" s="200"/>
      <c r="E149" s="26"/>
      <c r="F149" s="201"/>
      <c r="G149" s="202"/>
      <c r="H149" s="203"/>
      <c r="I149" s="204"/>
      <c r="J149" s="204"/>
      <c r="K149" s="204"/>
      <c r="L149" s="204"/>
      <c r="M149" s="280"/>
    </row>
    <row r="150" spans="1:13" ht="19.5" customHeight="1" x14ac:dyDescent="0.3">
      <c r="A150" s="197"/>
      <c r="B150" s="198"/>
      <c r="C150" s="199"/>
      <c r="D150" s="200"/>
      <c r="E150" s="26"/>
      <c r="F150" s="201"/>
      <c r="G150" s="202"/>
      <c r="H150" s="203"/>
      <c r="I150" s="204"/>
      <c r="J150" s="204"/>
      <c r="K150" s="204"/>
      <c r="L150" s="204"/>
      <c r="M150" s="280"/>
    </row>
    <row r="151" spans="1:13" ht="19.5" customHeight="1" x14ac:dyDescent="0.3">
      <c r="A151" s="197"/>
      <c r="B151" s="198"/>
      <c r="C151" s="199"/>
      <c r="D151" s="200"/>
      <c r="E151" s="26"/>
      <c r="F151" s="201"/>
      <c r="G151" s="202"/>
      <c r="H151" s="203"/>
      <c r="I151" s="204"/>
      <c r="J151" s="204"/>
      <c r="K151" s="204"/>
      <c r="L151" s="204"/>
      <c r="M151" s="280"/>
    </row>
    <row r="152" spans="1:13" ht="19.5" customHeight="1" x14ac:dyDescent="0.3">
      <c r="A152" s="197"/>
      <c r="B152" s="198"/>
      <c r="C152" s="199"/>
      <c r="D152" s="200"/>
      <c r="E152" s="26"/>
      <c r="F152" s="201"/>
      <c r="G152" s="202"/>
      <c r="H152" s="203"/>
      <c r="I152" s="204"/>
      <c r="J152" s="204"/>
      <c r="K152" s="204"/>
      <c r="L152" s="204"/>
      <c r="M152" s="280"/>
    </row>
    <row r="153" spans="1:13" ht="19.5" customHeight="1" x14ac:dyDescent="0.3">
      <c r="A153" s="197"/>
      <c r="B153" s="198"/>
      <c r="C153" s="199"/>
      <c r="D153" s="200"/>
      <c r="E153" s="26"/>
      <c r="F153" s="201"/>
      <c r="G153" s="202"/>
      <c r="H153" s="203"/>
      <c r="I153" s="204"/>
      <c r="J153" s="204"/>
      <c r="K153" s="204"/>
      <c r="L153" s="204"/>
      <c r="M153" s="280"/>
    </row>
    <row r="154" spans="1:13" ht="19.5" customHeight="1" x14ac:dyDescent="0.3">
      <c r="A154" s="197"/>
      <c r="B154" s="198"/>
      <c r="C154" s="199"/>
      <c r="D154" s="200"/>
      <c r="E154" s="26"/>
      <c r="F154" s="201"/>
      <c r="G154" s="202"/>
      <c r="H154" s="203"/>
      <c r="I154" s="204"/>
      <c r="J154" s="204"/>
      <c r="K154" s="204"/>
      <c r="L154" s="204"/>
      <c r="M154" s="280"/>
    </row>
    <row r="155" spans="1:13" ht="19.5" customHeight="1" x14ac:dyDescent="0.3">
      <c r="A155" s="197"/>
      <c r="B155" s="198"/>
      <c r="C155" s="199"/>
      <c r="D155" s="200"/>
      <c r="E155" s="26"/>
      <c r="F155" s="201"/>
      <c r="G155" s="202"/>
      <c r="H155" s="203"/>
      <c r="I155" s="204"/>
      <c r="J155" s="204"/>
      <c r="K155" s="204"/>
      <c r="L155" s="204"/>
      <c r="M155" s="280"/>
    </row>
    <row r="156" spans="1:13" ht="19.5" customHeight="1" x14ac:dyDescent="0.3">
      <c r="A156" s="197"/>
      <c r="B156" s="198"/>
      <c r="C156" s="199"/>
      <c r="D156" s="200"/>
      <c r="E156" s="26"/>
      <c r="F156" s="201"/>
      <c r="G156" s="202"/>
      <c r="H156" s="203"/>
      <c r="I156" s="204"/>
      <c r="J156" s="204"/>
      <c r="K156" s="204"/>
      <c r="L156" s="204"/>
      <c r="M156" s="280"/>
    </row>
    <row r="157" spans="1:13" ht="19.5" customHeight="1" x14ac:dyDescent="0.3">
      <c r="A157" s="197"/>
      <c r="B157" s="198"/>
      <c r="C157" s="199"/>
      <c r="D157" s="200"/>
      <c r="E157" s="26"/>
      <c r="F157" s="201"/>
      <c r="G157" s="202"/>
      <c r="H157" s="203"/>
      <c r="I157" s="204"/>
      <c r="J157" s="204"/>
      <c r="K157" s="204"/>
      <c r="L157" s="204"/>
      <c r="M157" s="280"/>
    </row>
    <row r="158" spans="1:13" ht="19.5" customHeight="1" x14ac:dyDescent="0.3">
      <c r="A158" s="197"/>
      <c r="B158" s="198"/>
      <c r="C158" s="199"/>
      <c r="D158" s="200"/>
      <c r="E158" s="26"/>
      <c r="F158" s="201"/>
      <c r="G158" s="202"/>
      <c r="H158" s="203"/>
      <c r="I158" s="204"/>
      <c r="J158" s="204"/>
      <c r="K158" s="204"/>
      <c r="L158" s="204"/>
      <c r="M158" s="280"/>
    </row>
    <row r="159" spans="1:13" ht="19.5" customHeight="1" x14ac:dyDescent="0.3">
      <c r="A159" s="197"/>
      <c r="B159" s="198"/>
      <c r="C159" s="199"/>
      <c r="D159" s="200"/>
      <c r="E159" s="26"/>
      <c r="F159" s="201"/>
      <c r="G159" s="202"/>
      <c r="H159" s="203"/>
      <c r="I159" s="204"/>
      <c r="J159" s="204"/>
      <c r="K159" s="204"/>
      <c r="L159" s="204"/>
      <c r="M159" s="280"/>
    </row>
    <row r="160" spans="1:13" ht="19.5" customHeight="1" x14ac:dyDescent="0.3">
      <c r="A160" s="197"/>
      <c r="B160" s="198"/>
      <c r="C160" s="199"/>
      <c r="D160" s="200"/>
      <c r="E160" s="26"/>
      <c r="F160" s="201"/>
      <c r="G160" s="202"/>
      <c r="H160" s="203"/>
      <c r="I160" s="204"/>
      <c r="J160" s="204"/>
      <c r="K160" s="204"/>
      <c r="L160" s="204"/>
      <c r="M160" s="280"/>
    </row>
    <row r="161" spans="1:13" ht="19.5" customHeight="1" x14ac:dyDescent="0.3">
      <c r="A161" s="197"/>
      <c r="B161" s="198"/>
      <c r="C161" s="199"/>
      <c r="D161" s="200"/>
      <c r="E161" s="26"/>
      <c r="F161" s="201"/>
      <c r="G161" s="202"/>
      <c r="H161" s="203"/>
      <c r="I161" s="204"/>
      <c r="J161" s="204"/>
      <c r="K161" s="204"/>
      <c r="L161" s="204"/>
      <c r="M161" s="280"/>
    </row>
    <row r="162" spans="1:13" ht="19.5" customHeight="1" x14ac:dyDescent="0.3">
      <c r="A162" s="197"/>
      <c r="B162" s="198"/>
      <c r="C162" s="199"/>
      <c r="D162" s="200"/>
      <c r="E162" s="26"/>
      <c r="F162" s="201"/>
      <c r="G162" s="202"/>
      <c r="H162" s="203"/>
      <c r="I162" s="204"/>
      <c r="J162" s="204"/>
      <c r="K162" s="204"/>
      <c r="L162" s="204"/>
      <c r="M162" s="280"/>
    </row>
    <row r="163" spans="1:13" ht="19.5" customHeight="1" x14ac:dyDescent="0.3">
      <c r="A163" s="197"/>
      <c r="B163" s="198"/>
      <c r="C163" s="199"/>
      <c r="D163" s="200"/>
      <c r="E163" s="26"/>
      <c r="F163" s="201"/>
      <c r="G163" s="202"/>
      <c r="H163" s="203"/>
      <c r="I163" s="204"/>
      <c r="J163" s="204"/>
      <c r="K163" s="204"/>
      <c r="L163" s="204"/>
      <c r="M163" s="280"/>
    </row>
    <row r="164" spans="1:13" ht="19.5" customHeight="1" x14ac:dyDescent="0.3">
      <c r="A164" s="197"/>
      <c r="B164" s="198"/>
      <c r="C164" s="199"/>
      <c r="D164" s="200"/>
      <c r="E164" s="26"/>
      <c r="F164" s="201"/>
      <c r="G164" s="202"/>
      <c r="H164" s="203"/>
      <c r="I164" s="204"/>
      <c r="J164" s="204"/>
      <c r="K164" s="204"/>
      <c r="L164" s="204"/>
      <c r="M164" s="280"/>
    </row>
    <row r="165" spans="1:13" ht="19.5" customHeight="1" x14ac:dyDescent="0.3">
      <c r="A165" s="197"/>
      <c r="B165" s="198"/>
      <c r="C165" s="199"/>
      <c r="D165" s="200"/>
      <c r="E165" s="26"/>
      <c r="F165" s="201"/>
      <c r="G165" s="202"/>
      <c r="H165" s="203"/>
      <c r="I165" s="204"/>
      <c r="J165" s="204"/>
      <c r="K165" s="204"/>
      <c r="L165" s="204"/>
      <c r="M165" s="280"/>
    </row>
    <row r="166" spans="1:13" ht="19.5" customHeight="1" x14ac:dyDescent="0.3">
      <c r="A166" s="197"/>
      <c r="B166" s="198"/>
      <c r="C166" s="199"/>
      <c r="D166" s="200"/>
      <c r="E166" s="26"/>
      <c r="F166" s="201"/>
      <c r="G166" s="202"/>
      <c r="H166" s="203"/>
      <c r="I166" s="204"/>
      <c r="J166" s="204"/>
      <c r="K166" s="204"/>
      <c r="L166" s="204"/>
      <c r="M166" s="280"/>
    </row>
    <row r="167" spans="1:13" ht="19.5" customHeight="1" x14ac:dyDescent="0.3">
      <c r="A167" s="197"/>
      <c r="B167" s="198"/>
      <c r="C167" s="199"/>
      <c r="D167" s="200"/>
      <c r="E167" s="26"/>
      <c r="F167" s="201"/>
      <c r="G167" s="202"/>
      <c r="H167" s="203"/>
      <c r="I167" s="204"/>
      <c r="J167" s="204"/>
      <c r="K167" s="204"/>
      <c r="L167" s="204"/>
      <c r="M167" s="280"/>
    </row>
    <row r="168" spans="1:13" ht="19.5" customHeight="1" x14ac:dyDescent="0.3">
      <c r="A168" s="197"/>
      <c r="B168" s="198"/>
      <c r="C168" s="199"/>
      <c r="D168" s="200"/>
      <c r="E168" s="26"/>
      <c r="F168" s="201"/>
      <c r="G168" s="202"/>
      <c r="H168" s="203"/>
      <c r="I168" s="204"/>
      <c r="J168" s="204"/>
      <c r="K168" s="204"/>
      <c r="L168" s="204"/>
      <c r="M168" s="280"/>
    </row>
    <row r="169" spans="1:13" ht="19.5" customHeight="1" x14ac:dyDescent="0.3">
      <c r="A169" s="197"/>
      <c r="B169" s="198"/>
      <c r="C169" s="199"/>
      <c r="D169" s="200"/>
      <c r="E169" s="26"/>
      <c r="F169" s="201"/>
      <c r="G169" s="202"/>
      <c r="H169" s="203"/>
      <c r="I169" s="204"/>
      <c r="J169" s="204"/>
      <c r="K169" s="204"/>
      <c r="L169" s="204"/>
      <c r="M169" s="280"/>
    </row>
    <row r="170" spans="1:13" ht="19.5" customHeight="1" x14ac:dyDescent="0.3">
      <c r="A170" s="197"/>
      <c r="B170" s="198"/>
      <c r="C170" s="199"/>
      <c r="D170" s="200"/>
      <c r="E170" s="26"/>
      <c r="F170" s="201"/>
      <c r="G170" s="202"/>
      <c r="H170" s="203"/>
      <c r="I170" s="204"/>
      <c r="J170" s="204"/>
      <c r="K170" s="204"/>
      <c r="L170" s="204"/>
      <c r="M170" s="280"/>
    </row>
    <row r="171" spans="1:13" ht="19.5" customHeight="1" x14ac:dyDescent="0.3">
      <c r="A171" s="197"/>
      <c r="B171" s="198"/>
      <c r="C171" s="199"/>
      <c r="D171" s="200"/>
      <c r="E171" s="26"/>
      <c r="F171" s="201"/>
      <c r="G171" s="202"/>
      <c r="H171" s="203"/>
      <c r="I171" s="204"/>
      <c r="J171" s="204"/>
      <c r="K171" s="204"/>
      <c r="L171" s="204"/>
      <c r="M171" s="280"/>
    </row>
    <row r="172" spans="1:13" ht="19.5" customHeight="1" x14ac:dyDescent="0.3">
      <c r="A172" s="197"/>
      <c r="B172" s="198"/>
      <c r="C172" s="199"/>
      <c r="D172" s="200"/>
      <c r="E172" s="26"/>
      <c r="F172" s="201"/>
      <c r="G172" s="202"/>
      <c r="H172" s="203"/>
      <c r="I172" s="204"/>
      <c r="J172" s="204"/>
      <c r="K172" s="204"/>
      <c r="L172" s="204"/>
      <c r="M172" s="280"/>
    </row>
    <row r="173" spans="1:13" ht="19.5" customHeight="1" x14ac:dyDescent="0.3">
      <c r="A173" s="197"/>
      <c r="B173" s="198"/>
      <c r="C173" s="199"/>
      <c r="D173" s="200"/>
      <c r="E173" s="26"/>
      <c r="F173" s="201"/>
      <c r="G173" s="202"/>
      <c r="H173" s="203"/>
      <c r="I173" s="204"/>
      <c r="J173" s="204"/>
      <c r="K173" s="204"/>
      <c r="L173" s="204"/>
      <c r="M173" s="280"/>
    </row>
    <row r="174" spans="1:13" ht="19.5" customHeight="1" x14ac:dyDescent="0.3">
      <c r="A174" s="197"/>
      <c r="B174" s="198"/>
      <c r="C174" s="199"/>
      <c r="D174" s="200"/>
      <c r="E174" s="26"/>
      <c r="F174" s="201"/>
      <c r="G174" s="202"/>
      <c r="H174" s="203"/>
      <c r="I174" s="204"/>
      <c r="J174" s="204"/>
      <c r="K174" s="204"/>
      <c r="L174" s="204"/>
      <c r="M174" s="280"/>
    </row>
    <row r="175" spans="1:13" ht="19.5" customHeight="1" x14ac:dyDescent="0.3">
      <c r="A175" s="197"/>
      <c r="B175" s="198"/>
      <c r="C175" s="199"/>
      <c r="D175" s="200"/>
      <c r="E175" s="26"/>
      <c r="F175" s="201"/>
      <c r="G175" s="202"/>
      <c r="H175" s="203"/>
      <c r="I175" s="204"/>
      <c r="J175" s="204"/>
      <c r="K175" s="204"/>
      <c r="L175" s="204"/>
      <c r="M175" s="280"/>
    </row>
    <row r="176" spans="1:13" ht="19.5" customHeight="1" x14ac:dyDescent="0.3">
      <c r="A176" s="197"/>
      <c r="B176" s="198"/>
      <c r="C176" s="199"/>
      <c r="D176" s="200"/>
      <c r="E176" s="26"/>
      <c r="F176" s="201"/>
      <c r="G176" s="202"/>
      <c r="H176" s="203"/>
      <c r="I176" s="204"/>
      <c r="J176" s="204"/>
      <c r="K176" s="204"/>
      <c r="L176" s="204"/>
      <c r="M176" s="280"/>
    </row>
    <row r="177" spans="1:13" ht="19.5" customHeight="1" x14ac:dyDescent="0.3">
      <c r="A177" s="197"/>
      <c r="B177" s="198"/>
      <c r="C177" s="199"/>
      <c r="D177" s="200"/>
      <c r="E177" s="26"/>
      <c r="F177" s="201"/>
      <c r="G177" s="202"/>
      <c r="H177" s="203"/>
      <c r="I177" s="204"/>
      <c r="J177" s="204"/>
      <c r="K177" s="204"/>
      <c r="L177" s="204"/>
      <c r="M177" s="280"/>
    </row>
    <row r="178" spans="1:13" ht="19.5" customHeight="1" x14ac:dyDescent="0.3">
      <c r="A178" s="197"/>
      <c r="B178" s="198"/>
      <c r="C178" s="199"/>
      <c r="D178" s="200"/>
      <c r="E178" s="26"/>
      <c r="F178" s="201"/>
      <c r="G178" s="202"/>
      <c r="H178" s="203"/>
      <c r="I178" s="204"/>
      <c r="J178" s="204"/>
      <c r="K178" s="204"/>
      <c r="L178" s="204"/>
      <c r="M178" s="280"/>
    </row>
    <row r="179" spans="1:13" ht="19.5" customHeight="1" x14ac:dyDescent="0.3">
      <c r="A179" s="197"/>
      <c r="B179" s="198"/>
      <c r="C179" s="199"/>
      <c r="D179" s="200"/>
      <c r="E179" s="26"/>
      <c r="F179" s="201"/>
      <c r="G179" s="202"/>
      <c r="H179" s="203"/>
      <c r="I179" s="204"/>
      <c r="J179" s="204"/>
      <c r="K179" s="204"/>
      <c r="L179" s="204"/>
      <c r="M179" s="280"/>
    </row>
    <row r="180" spans="1:13" ht="19.5" customHeight="1" x14ac:dyDescent="0.3">
      <c r="A180" s="197"/>
      <c r="B180" s="198"/>
      <c r="C180" s="199"/>
      <c r="D180" s="200"/>
      <c r="E180" s="26"/>
      <c r="F180" s="201"/>
      <c r="G180" s="202"/>
      <c r="H180" s="203"/>
      <c r="I180" s="204"/>
      <c r="J180" s="204"/>
      <c r="K180" s="204"/>
      <c r="L180" s="204"/>
      <c r="M180" s="280"/>
    </row>
    <row r="181" spans="1:13" ht="19.5" customHeight="1" x14ac:dyDescent="0.3">
      <c r="A181" s="197"/>
      <c r="B181" s="198"/>
      <c r="C181" s="199"/>
      <c r="D181" s="200"/>
      <c r="E181" s="26"/>
      <c r="F181" s="201"/>
      <c r="G181" s="202"/>
      <c r="H181" s="203"/>
      <c r="I181" s="204"/>
      <c r="J181" s="204"/>
      <c r="K181" s="204"/>
      <c r="L181" s="204"/>
      <c r="M181" s="280"/>
    </row>
    <row r="182" spans="1:13" ht="19.5" customHeight="1" x14ac:dyDescent="0.3">
      <c r="A182" s="197"/>
      <c r="B182" s="198"/>
      <c r="C182" s="199"/>
      <c r="D182" s="200"/>
      <c r="E182" s="26"/>
      <c r="F182" s="201"/>
      <c r="G182" s="202"/>
      <c r="H182" s="203"/>
      <c r="I182" s="204"/>
      <c r="J182" s="204"/>
      <c r="K182" s="204"/>
      <c r="L182" s="204"/>
      <c r="M182" s="280"/>
    </row>
    <row r="183" spans="1:13" ht="19.5" customHeight="1" x14ac:dyDescent="0.3">
      <c r="A183" s="197"/>
      <c r="B183" s="198"/>
      <c r="C183" s="199"/>
      <c r="D183" s="200"/>
      <c r="E183" s="26"/>
      <c r="F183" s="201"/>
      <c r="G183" s="202"/>
      <c r="H183" s="203"/>
      <c r="I183" s="204"/>
      <c r="J183" s="204"/>
      <c r="K183" s="204"/>
      <c r="L183" s="204"/>
      <c r="M183" s="280"/>
    </row>
    <row r="184" spans="1:13" ht="19.5" customHeight="1" x14ac:dyDescent="0.3">
      <c r="A184" s="197"/>
      <c r="B184" s="198"/>
      <c r="C184" s="199"/>
      <c r="D184" s="200"/>
      <c r="E184" s="26"/>
      <c r="F184" s="201"/>
      <c r="G184" s="202"/>
      <c r="H184" s="203"/>
      <c r="I184" s="204"/>
      <c r="J184" s="204"/>
      <c r="K184" s="204"/>
      <c r="L184" s="204"/>
      <c r="M184" s="280"/>
    </row>
    <row r="185" spans="1:13" ht="19.5" customHeight="1" x14ac:dyDescent="0.3">
      <c r="A185" s="197"/>
      <c r="B185" s="198"/>
      <c r="C185" s="199"/>
      <c r="D185" s="200"/>
      <c r="E185" s="26"/>
      <c r="F185" s="201"/>
      <c r="G185" s="202"/>
      <c r="H185" s="203"/>
      <c r="I185" s="204"/>
      <c r="J185" s="204"/>
      <c r="K185" s="204"/>
      <c r="L185" s="204"/>
      <c r="M185" s="280"/>
    </row>
    <row r="186" spans="1:13" ht="19.5" customHeight="1" x14ac:dyDescent="0.3">
      <c r="A186" s="197"/>
      <c r="B186" s="198"/>
      <c r="C186" s="199"/>
      <c r="D186" s="200"/>
      <c r="E186" s="26"/>
      <c r="F186" s="201"/>
      <c r="G186" s="202"/>
      <c r="H186" s="203"/>
      <c r="I186" s="204"/>
      <c r="J186" s="204"/>
      <c r="K186" s="204"/>
      <c r="L186" s="204"/>
      <c r="M186" s="280"/>
    </row>
    <row r="187" spans="1:13" ht="19.5" customHeight="1" x14ac:dyDescent="0.3">
      <c r="A187" s="197"/>
      <c r="B187" s="198"/>
      <c r="C187" s="199"/>
      <c r="D187" s="200"/>
      <c r="E187" s="26"/>
      <c r="F187" s="201"/>
      <c r="G187" s="202"/>
      <c r="H187" s="203"/>
      <c r="I187" s="204"/>
      <c r="J187" s="204"/>
      <c r="K187" s="204"/>
      <c r="L187" s="204"/>
      <c r="M187" s="280"/>
    </row>
    <row r="188" spans="1:13" ht="19.5" customHeight="1" x14ac:dyDescent="0.3">
      <c r="A188" s="197"/>
      <c r="B188" s="198"/>
      <c r="C188" s="199"/>
      <c r="D188" s="200"/>
      <c r="E188" s="26"/>
      <c r="F188" s="201"/>
      <c r="G188" s="202"/>
      <c r="H188" s="203"/>
      <c r="I188" s="204"/>
      <c r="J188" s="204"/>
      <c r="K188" s="204"/>
      <c r="L188" s="204"/>
      <c r="M188" s="280"/>
    </row>
    <row r="189" spans="1:13" ht="19.5" customHeight="1" x14ac:dyDescent="0.3">
      <c r="A189" s="197"/>
      <c r="B189" s="198"/>
      <c r="C189" s="199"/>
      <c r="D189" s="200"/>
      <c r="E189" s="26"/>
      <c r="F189" s="201"/>
      <c r="G189" s="202"/>
      <c r="H189" s="203"/>
      <c r="I189" s="204"/>
      <c r="J189" s="204"/>
      <c r="K189" s="204"/>
      <c r="L189" s="204"/>
      <c r="M189" s="280"/>
    </row>
    <row r="190" spans="1:13" ht="19.5" customHeight="1" x14ac:dyDescent="0.3">
      <c r="A190" s="197"/>
      <c r="B190" s="198"/>
      <c r="C190" s="199"/>
      <c r="D190" s="200"/>
      <c r="E190" s="26"/>
      <c r="F190" s="201"/>
      <c r="G190" s="202"/>
      <c r="H190" s="203"/>
      <c r="I190" s="204"/>
      <c r="J190" s="204"/>
      <c r="K190" s="204"/>
      <c r="L190" s="204"/>
      <c r="M190" s="280"/>
    </row>
    <row r="191" spans="1:13" ht="19.5" customHeight="1" x14ac:dyDescent="0.3">
      <c r="A191" s="197"/>
      <c r="B191" s="198"/>
      <c r="C191" s="199"/>
      <c r="D191" s="200"/>
      <c r="E191" s="26"/>
      <c r="F191" s="201"/>
      <c r="G191" s="202"/>
      <c r="H191" s="203"/>
      <c r="I191" s="204"/>
      <c r="J191" s="204"/>
      <c r="K191" s="204"/>
      <c r="L191" s="204"/>
      <c r="M191" s="280"/>
    </row>
    <row r="192" spans="1:13" ht="19.5" customHeight="1" x14ac:dyDescent="0.3">
      <c r="A192" s="197"/>
      <c r="B192" s="198"/>
      <c r="C192" s="199"/>
      <c r="D192" s="200"/>
      <c r="E192" s="26"/>
      <c r="F192" s="201"/>
      <c r="G192" s="202"/>
      <c r="H192" s="203"/>
      <c r="I192" s="204"/>
      <c r="J192" s="204"/>
      <c r="K192" s="204"/>
      <c r="L192" s="204"/>
      <c r="M192" s="280"/>
    </row>
    <row r="193" spans="1:13" ht="19.5" customHeight="1" x14ac:dyDescent="0.3">
      <c r="A193" s="197"/>
      <c r="B193" s="198"/>
      <c r="C193" s="199"/>
      <c r="D193" s="200"/>
      <c r="E193" s="26"/>
      <c r="F193" s="201"/>
      <c r="G193" s="202"/>
      <c r="H193" s="203"/>
      <c r="I193" s="204"/>
      <c r="J193" s="204"/>
      <c r="K193" s="204"/>
      <c r="L193" s="204"/>
      <c r="M193" s="280"/>
    </row>
    <row r="194" spans="1:13" ht="19.5" customHeight="1" x14ac:dyDescent="0.3">
      <c r="A194" s="197"/>
      <c r="B194" s="198"/>
      <c r="C194" s="199"/>
      <c r="D194" s="200"/>
      <c r="E194" s="26"/>
      <c r="F194" s="201"/>
      <c r="G194" s="202"/>
      <c r="H194" s="203"/>
      <c r="I194" s="204"/>
      <c r="J194" s="204"/>
      <c r="K194" s="204"/>
      <c r="L194" s="204"/>
      <c r="M194" s="280"/>
    </row>
    <row r="195" spans="1:13" ht="19.5" customHeight="1" x14ac:dyDescent="0.3">
      <c r="A195" s="197"/>
      <c r="B195" s="198"/>
      <c r="C195" s="199"/>
      <c r="D195" s="200"/>
      <c r="E195" s="26"/>
      <c r="F195" s="201"/>
      <c r="G195" s="202"/>
      <c r="H195" s="203"/>
      <c r="I195" s="204"/>
      <c r="J195" s="204"/>
      <c r="K195" s="204"/>
      <c r="L195" s="204"/>
      <c r="M195" s="280"/>
    </row>
    <row r="196" spans="1:13" ht="19.5" customHeight="1" x14ac:dyDescent="0.3">
      <c r="A196" s="197"/>
      <c r="B196" s="198"/>
      <c r="C196" s="199"/>
      <c r="D196" s="200"/>
      <c r="E196" s="26"/>
      <c r="F196" s="201"/>
      <c r="G196" s="202"/>
      <c r="H196" s="203"/>
      <c r="I196" s="204"/>
      <c r="J196" s="204"/>
      <c r="K196" s="204"/>
      <c r="L196" s="204"/>
      <c r="M196" s="280"/>
    </row>
    <row r="197" spans="1:13" ht="19.5" customHeight="1" x14ac:dyDescent="0.3">
      <c r="A197" s="197"/>
      <c r="B197" s="198"/>
      <c r="C197" s="199"/>
      <c r="D197" s="200"/>
      <c r="E197" s="26"/>
      <c r="F197" s="201"/>
      <c r="G197" s="202"/>
      <c r="H197" s="203"/>
      <c r="I197" s="204"/>
      <c r="J197" s="204"/>
      <c r="K197" s="204"/>
      <c r="L197" s="204"/>
      <c r="M197" s="280"/>
    </row>
    <row r="198" spans="1:13" ht="19.5" customHeight="1" x14ac:dyDescent="0.3">
      <c r="A198" s="197"/>
      <c r="B198" s="198"/>
      <c r="C198" s="199"/>
      <c r="D198" s="200"/>
      <c r="E198" s="26"/>
      <c r="F198" s="201"/>
      <c r="G198" s="202"/>
      <c r="H198" s="203"/>
      <c r="I198" s="204"/>
      <c r="J198" s="204"/>
      <c r="K198" s="204"/>
      <c r="L198" s="204"/>
      <c r="M198" s="280"/>
    </row>
    <row r="199" spans="1:13" ht="19.5" customHeight="1" x14ac:dyDescent="0.3">
      <c r="A199" s="197"/>
      <c r="B199" s="198"/>
      <c r="C199" s="199"/>
      <c r="D199" s="200"/>
      <c r="E199" s="26"/>
      <c r="F199" s="201"/>
      <c r="G199" s="202"/>
      <c r="H199" s="203"/>
      <c r="I199" s="204"/>
      <c r="J199" s="204"/>
      <c r="K199" s="204"/>
      <c r="L199" s="204"/>
      <c r="M199" s="280"/>
    </row>
    <row r="200" spans="1:13" ht="19.5" customHeight="1" x14ac:dyDescent="0.3">
      <c r="A200" s="197"/>
      <c r="B200" s="198"/>
      <c r="C200" s="199"/>
      <c r="D200" s="200"/>
      <c r="E200" s="26"/>
      <c r="F200" s="201"/>
      <c r="G200" s="202"/>
      <c r="H200" s="203"/>
      <c r="I200" s="204"/>
      <c r="J200" s="204"/>
      <c r="K200" s="204"/>
      <c r="L200" s="204"/>
      <c r="M200" s="280"/>
    </row>
    <row r="201" spans="1:13" ht="19.5" customHeight="1" x14ac:dyDescent="0.3">
      <c r="A201" s="197"/>
      <c r="B201" s="198"/>
      <c r="C201" s="199"/>
      <c r="D201" s="200"/>
      <c r="E201" s="26"/>
      <c r="F201" s="201"/>
      <c r="G201" s="202"/>
      <c r="H201" s="203"/>
      <c r="I201" s="204"/>
      <c r="J201" s="204"/>
      <c r="K201" s="204"/>
      <c r="L201" s="204"/>
      <c r="M201" s="280"/>
    </row>
    <row r="202" spans="1:13" ht="19.5" customHeight="1" x14ac:dyDescent="0.3">
      <c r="A202" s="197"/>
      <c r="B202" s="198"/>
      <c r="C202" s="199"/>
      <c r="D202" s="200"/>
      <c r="E202" s="26"/>
      <c r="F202" s="201"/>
      <c r="G202" s="202"/>
      <c r="H202" s="203"/>
      <c r="I202" s="204"/>
      <c r="J202" s="204"/>
      <c r="K202" s="204"/>
      <c r="L202" s="204"/>
      <c r="M202" s="280"/>
    </row>
    <row r="203" spans="1:13" ht="19.5" customHeight="1" x14ac:dyDescent="0.3">
      <c r="A203" s="197"/>
      <c r="B203" s="198"/>
      <c r="C203" s="199"/>
      <c r="D203" s="200"/>
      <c r="E203" s="26"/>
      <c r="F203" s="201"/>
      <c r="G203" s="202"/>
      <c r="H203" s="203"/>
      <c r="I203" s="204"/>
      <c r="J203" s="204"/>
      <c r="K203" s="204"/>
      <c r="L203" s="204"/>
      <c r="M203" s="280"/>
    </row>
    <row r="204" spans="1:13" ht="19.5" customHeight="1" x14ac:dyDescent="0.3">
      <c r="A204" s="197"/>
      <c r="B204" s="198"/>
      <c r="C204" s="199"/>
      <c r="D204" s="200"/>
      <c r="E204" s="26"/>
      <c r="F204" s="201"/>
      <c r="G204" s="202"/>
      <c r="H204" s="203"/>
      <c r="I204" s="204"/>
      <c r="J204" s="204"/>
      <c r="K204" s="204"/>
      <c r="L204" s="204"/>
      <c r="M204" s="280"/>
    </row>
    <row r="205" spans="1:13" ht="19.5" customHeight="1" x14ac:dyDescent="0.3">
      <c r="A205" s="197"/>
      <c r="B205" s="198"/>
      <c r="C205" s="199"/>
      <c r="D205" s="200"/>
      <c r="E205" s="26"/>
      <c r="F205" s="201"/>
      <c r="G205" s="202"/>
      <c r="H205" s="203"/>
      <c r="I205" s="204"/>
      <c r="J205" s="204"/>
      <c r="K205" s="204"/>
      <c r="L205" s="204"/>
      <c r="M205" s="280"/>
    </row>
    <row r="206" spans="1:13" ht="19.5" customHeight="1" x14ac:dyDescent="0.3">
      <c r="A206" s="197"/>
      <c r="B206" s="198"/>
      <c r="C206" s="199"/>
      <c r="D206" s="200"/>
      <c r="E206" s="26"/>
      <c r="F206" s="201"/>
      <c r="G206" s="202"/>
      <c r="H206" s="203"/>
      <c r="I206" s="204"/>
      <c r="J206" s="204"/>
      <c r="K206" s="204"/>
      <c r="L206" s="204"/>
      <c r="M206" s="280"/>
    </row>
    <row r="207" spans="1:13" ht="19.5" customHeight="1" x14ac:dyDescent="0.3">
      <c r="A207" s="197"/>
      <c r="B207" s="198"/>
      <c r="C207" s="199"/>
      <c r="D207" s="200"/>
      <c r="E207" s="26"/>
      <c r="F207" s="201"/>
      <c r="G207" s="202"/>
      <c r="H207" s="203"/>
      <c r="I207" s="204"/>
      <c r="J207" s="204"/>
      <c r="K207" s="204"/>
      <c r="L207" s="204"/>
      <c r="M207" s="280"/>
    </row>
    <row r="208" spans="1:13" ht="19.5" customHeight="1" x14ac:dyDescent="0.3">
      <c r="A208" s="197"/>
      <c r="B208" s="198"/>
      <c r="C208" s="199"/>
      <c r="D208" s="200"/>
      <c r="E208" s="26"/>
      <c r="F208" s="201"/>
      <c r="G208" s="202"/>
      <c r="H208" s="203"/>
      <c r="I208" s="204"/>
      <c r="J208" s="204"/>
      <c r="K208" s="204"/>
      <c r="L208" s="204"/>
      <c r="M208" s="280"/>
    </row>
    <row r="209" spans="1:13" ht="19.5" customHeight="1" x14ac:dyDescent="0.3">
      <c r="A209" s="197"/>
      <c r="B209" s="198"/>
      <c r="C209" s="199"/>
      <c r="D209" s="200"/>
      <c r="E209" s="26"/>
      <c r="F209" s="201"/>
      <c r="G209" s="202"/>
      <c r="H209" s="203"/>
      <c r="I209" s="204"/>
      <c r="J209" s="204"/>
      <c r="K209" s="204"/>
      <c r="L209" s="204"/>
      <c r="M209" s="280"/>
    </row>
    <row r="210" spans="1:13" ht="19.5" customHeight="1" x14ac:dyDescent="0.3">
      <c r="A210" s="197"/>
      <c r="B210" s="198"/>
      <c r="C210" s="199"/>
      <c r="D210" s="200"/>
      <c r="E210" s="26"/>
      <c r="F210" s="201"/>
      <c r="G210" s="202"/>
      <c r="H210" s="203"/>
      <c r="I210" s="204"/>
      <c r="J210" s="204"/>
      <c r="K210" s="204"/>
      <c r="L210" s="204"/>
      <c r="M210" s="280"/>
    </row>
    <row r="211" spans="1:13" ht="19.5" customHeight="1" x14ac:dyDescent="0.3">
      <c r="A211" s="197"/>
      <c r="B211" s="198"/>
      <c r="C211" s="199"/>
      <c r="D211" s="200"/>
      <c r="E211" s="26"/>
      <c r="F211" s="201"/>
      <c r="G211" s="202"/>
      <c r="H211" s="203"/>
      <c r="I211" s="204"/>
      <c r="J211" s="204"/>
      <c r="K211" s="204"/>
      <c r="L211" s="204"/>
      <c r="M211" s="280"/>
    </row>
    <row r="212" spans="1:13" ht="19.5" customHeight="1" x14ac:dyDescent="0.3">
      <c r="A212" s="197"/>
      <c r="B212" s="198"/>
      <c r="C212" s="199"/>
      <c r="D212" s="200"/>
      <c r="E212" s="26"/>
      <c r="F212" s="201"/>
      <c r="G212" s="202"/>
      <c r="H212" s="203"/>
      <c r="I212" s="204"/>
      <c r="J212" s="204"/>
      <c r="K212" s="204"/>
      <c r="L212" s="204"/>
      <c r="M212" s="280"/>
    </row>
    <row r="213" spans="1:13" ht="19.5" customHeight="1" x14ac:dyDescent="0.3">
      <c r="A213" s="197"/>
      <c r="B213" s="198"/>
      <c r="C213" s="199"/>
      <c r="D213" s="200"/>
      <c r="E213" s="26"/>
      <c r="F213" s="201"/>
      <c r="G213" s="202"/>
      <c r="H213" s="203"/>
      <c r="I213" s="204"/>
      <c r="J213" s="204"/>
      <c r="K213" s="204"/>
      <c r="L213" s="204"/>
      <c r="M213" s="280"/>
    </row>
    <row r="214" spans="1:13" ht="19.5" customHeight="1" x14ac:dyDescent="0.3">
      <c r="A214" s="197"/>
      <c r="B214" s="198"/>
      <c r="C214" s="199"/>
      <c r="D214" s="200"/>
      <c r="E214" s="26"/>
      <c r="F214" s="201"/>
      <c r="G214" s="202"/>
      <c r="H214" s="203"/>
      <c r="I214" s="204"/>
      <c r="J214" s="204"/>
      <c r="K214" s="204"/>
      <c r="L214" s="204"/>
      <c r="M214" s="280"/>
    </row>
    <row r="215" spans="1:13" ht="19.5" customHeight="1" x14ac:dyDescent="0.3">
      <c r="A215" s="197"/>
      <c r="B215" s="198"/>
      <c r="C215" s="199"/>
      <c r="D215" s="200"/>
      <c r="E215" s="26"/>
      <c r="F215" s="201"/>
      <c r="G215" s="202"/>
      <c r="H215" s="203"/>
      <c r="I215" s="204"/>
      <c r="J215" s="204"/>
      <c r="K215" s="204"/>
      <c r="L215" s="204"/>
      <c r="M215" s="280"/>
    </row>
    <row r="216" spans="1:13" ht="19.5" customHeight="1" x14ac:dyDescent="0.3">
      <c r="A216" s="197"/>
      <c r="B216" s="198"/>
      <c r="C216" s="199"/>
      <c r="D216" s="200"/>
      <c r="E216" s="26"/>
      <c r="F216" s="201"/>
      <c r="G216" s="202"/>
      <c r="H216" s="203"/>
      <c r="I216" s="204"/>
      <c r="J216" s="204"/>
      <c r="K216" s="204"/>
      <c r="L216" s="204"/>
      <c r="M216" s="280"/>
    </row>
    <row r="217" spans="1:13" ht="19.5" customHeight="1" x14ac:dyDescent="0.3">
      <c r="A217" s="197"/>
      <c r="B217" s="198"/>
      <c r="C217" s="199"/>
      <c r="D217" s="200"/>
      <c r="E217" s="26"/>
      <c r="F217" s="201"/>
      <c r="G217" s="202"/>
      <c r="H217" s="203"/>
      <c r="I217" s="204"/>
      <c r="J217" s="204"/>
      <c r="K217" s="204"/>
      <c r="L217" s="204"/>
      <c r="M217" s="280"/>
    </row>
    <row r="218" spans="1:13" ht="19.5" customHeight="1" x14ac:dyDescent="0.3">
      <c r="A218" s="197"/>
      <c r="B218" s="198"/>
      <c r="C218" s="199"/>
      <c r="D218" s="200"/>
      <c r="E218" s="26"/>
      <c r="F218" s="201"/>
      <c r="G218" s="202"/>
      <c r="H218" s="203"/>
      <c r="I218" s="204"/>
      <c r="J218" s="204"/>
      <c r="K218" s="204"/>
      <c r="L218" s="204"/>
      <c r="M218" s="280"/>
    </row>
    <row r="219" spans="1:13" ht="19.5" customHeight="1" x14ac:dyDescent="0.3">
      <c r="A219" s="197"/>
      <c r="B219" s="198"/>
      <c r="C219" s="199"/>
      <c r="D219" s="200"/>
      <c r="E219" s="26"/>
      <c r="F219" s="201"/>
      <c r="G219" s="202"/>
      <c r="H219" s="203"/>
      <c r="I219" s="204"/>
      <c r="J219" s="204"/>
      <c r="K219" s="204"/>
      <c r="L219" s="204"/>
      <c r="M219" s="280"/>
    </row>
    <row r="220" spans="1:13" ht="19.5" customHeight="1" x14ac:dyDescent="0.3">
      <c r="A220" s="197"/>
      <c r="B220" s="198"/>
      <c r="C220" s="199"/>
      <c r="D220" s="200"/>
      <c r="E220" s="26"/>
      <c r="F220" s="201"/>
      <c r="G220" s="202"/>
      <c r="H220" s="203"/>
      <c r="I220" s="204"/>
      <c r="J220" s="204"/>
      <c r="K220" s="204"/>
      <c r="L220" s="204"/>
      <c r="M220" s="280"/>
    </row>
    <row r="221" spans="1:13" ht="19.5" customHeight="1" x14ac:dyDescent="0.3">
      <c r="A221" s="197"/>
      <c r="B221" s="198"/>
      <c r="C221" s="199"/>
      <c r="D221" s="200"/>
      <c r="E221" s="26"/>
      <c r="F221" s="201"/>
      <c r="G221" s="202"/>
      <c r="H221" s="203"/>
      <c r="I221" s="204"/>
      <c r="J221" s="204"/>
      <c r="K221" s="204"/>
      <c r="L221" s="204"/>
      <c r="M221" s="280"/>
    </row>
    <row r="222" spans="1:13" ht="19.5" customHeight="1" x14ac:dyDescent="0.3">
      <c r="A222" s="197"/>
      <c r="B222" s="198"/>
      <c r="C222" s="199"/>
      <c r="D222" s="200"/>
      <c r="E222" s="26"/>
      <c r="F222" s="201"/>
      <c r="G222" s="202"/>
      <c r="H222" s="203"/>
      <c r="I222" s="204"/>
      <c r="J222" s="204"/>
      <c r="K222" s="204"/>
      <c r="L222" s="204"/>
      <c r="M222" s="280"/>
    </row>
    <row r="223" spans="1:13" ht="19.5" customHeight="1" x14ac:dyDescent="0.3">
      <c r="A223" s="197"/>
      <c r="B223" s="198"/>
      <c r="C223" s="199"/>
      <c r="D223" s="200"/>
      <c r="E223" s="26"/>
      <c r="F223" s="201"/>
      <c r="G223" s="202"/>
      <c r="H223" s="203"/>
      <c r="I223" s="204"/>
      <c r="J223" s="204"/>
      <c r="K223" s="204"/>
      <c r="L223" s="204"/>
      <c r="M223" s="280"/>
    </row>
    <row r="224" spans="1:13" ht="19.5" customHeight="1" x14ac:dyDescent="0.3">
      <c r="A224" s="197"/>
      <c r="B224" s="198"/>
      <c r="C224" s="199"/>
      <c r="D224" s="200"/>
      <c r="E224" s="26"/>
      <c r="F224" s="201"/>
      <c r="G224" s="202"/>
      <c r="H224" s="203"/>
      <c r="I224" s="204"/>
      <c r="J224" s="204"/>
      <c r="K224" s="204"/>
      <c r="L224" s="204"/>
      <c r="M224" s="280"/>
    </row>
    <row r="225" spans="1:13" ht="19.5" customHeight="1" x14ac:dyDescent="0.3">
      <c r="A225" s="197"/>
      <c r="B225" s="198"/>
      <c r="C225" s="199"/>
      <c r="D225" s="200"/>
      <c r="E225" s="26"/>
      <c r="F225" s="201"/>
      <c r="G225" s="202"/>
      <c r="H225" s="203"/>
      <c r="I225" s="204"/>
      <c r="J225" s="204"/>
      <c r="K225" s="204"/>
      <c r="L225" s="204"/>
      <c r="M225" s="280"/>
    </row>
    <row r="226" spans="1:13" ht="19.5" customHeight="1" x14ac:dyDescent="0.3">
      <c r="A226" s="197"/>
      <c r="B226" s="198"/>
      <c r="C226" s="199"/>
      <c r="D226" s="200"/>
      <c r="E226" s="26"/>
      <c r="F226" s="201"/>
      <c r="G226" s="202"/>
      <c r="H226" s="203"/>
      <c r="I226" s="204"/>
      <c r="J226" s="204"/>
      <c r="K226" s="204"/>
      <c r="L226" s="204"/>
      <c r="M226" s="280"/>
    </row>
    <row r="227" spans="1:13" ht="19.5" customHeight="1" x14ac:dyDescent="0.3">
      <c r="A227" s="197"/>
      <c r="B227" s="198"/>
      <c r="C227" s="199"/>
      <c r="D227" s="200"/>
      <c r="E227" s="26"/>
      <c r="F227" s="201"/>
      <c r="G227" s="202"/>
      <c r="H227" s="203"/>
      <c r="I227" s="204"/>
      <c r="J227" s="204"/>
      <c r="K227" s="204"/>
      <c r="L227" s="204"/>
      <c r="M227" s="280"/>
    </row>
    <row r="228" spans="1:13" ht="19.5" customHeight="1" x14ac:dyDescent="0.3">
      <c r="A228" s="197"/>
      <c r="B228" s="198"/>
      <c r="C228" s="199"/>
      <c r="D228" s="200"/>
      <c r="E228" s="26"/>
      <c r="F228" s="201"/>
      <c r="G228" s="202"/>
      <c r="H228" s="203"/>
      <c r="I228" s="204"/>
      <c r="J228" s="204"/>
      <c r="K228" s="204"/>
      <c r="L228" s="204"/>
      <c r="M228" s="280"/>
    </row>
    <row r="229" spans="1:13" ht="19.5" customHeight="1" x14ac:dyDescent="0.3">
      <c r="A229" s="197"/>
      <c r="B229" s="198"/>
      <c r="C229" s="199"/>
      <c r="D229" s="200"/>
      <c r="E229" s="26"/>
      <c r="F229" s="201"/>
      <c r="G229" s="202"/>
      <c r="H229" s="203"/>
      <c r="I229" s="204"/>
      <c r="J229" s="204"/>
      <c r="K229" s="204"/>
      <c r="L229" s="204"/>
      <c r="M229" s="280"/>
    </row>
    <row r="230" spans="1:13" ht="19.5" customHeight="1" x14ac:dyDescent="0.3">
      <c r="A230" s="197"/>
      <c r="B230" s="198"/>
      <c r="C230" s="199"/>
      <c r="D230" s="200"/>
      <c r="E230" s="26"/>
      <c r="F230" s="201"/>
      <c r="G230" s="202"/>
      <c r="H230" s="203"/>
      <c r="I230" s="204"/>
      <c r="J230" s="204"/>
      <c r="K230" s="204"/>
      <c r="L230" s="204"/>
      <c r="M230" s="280"/>
    </row>
    <row r="231" spans="1:13" ht="19.5" customHeight="1" x14ac:dyDescent="0.3">
      <c r="A231" s="197"/>
      <c r="B231" s="198"/>
      <c r="C231" s="199"/>
      <c r="D231" s="200"/>
      <c r="E231" s="26"/>
      <c r="F231" s="201"/>
      <c r="G231" s="202"/>
      <c r="H231" s="203"/>
      <c r="I231" s="204"/>
      <c r="J231" s="204"/>
      <c r="K231" s="204"/>
      <c r="L231" s="204"/>
      <c r="M231" s="280"/>
    </row>
    <row r="232" spans="1:13" ht="19.5" customHeight="1" x14ac:dyDescent="0.3">
      <c r="A232" s="197"/>
      <c r="B232" s="198"/>
      <c r="C232" s="199"/>
      <c r="D232" s="200"/>
      <c r="E232" s="26"/>
      <c r="F232" s="201"/>
      <c r="G232" s="202"/>
      <c r="H232" s="203"/>
      <c r="I232" s="204"/>
      <c r="J232" s="204"/>
      <c r="K232" s="204"/>
      <c r="L232" s="204"/>
      <c r="M232" s="280"/>
    </row>
    <row r="233" spans="1:13" ht="19.5" customHeight="1" x14ac:dyDescent="0.3">
      <c r="A233" s="197"/>
      <c r="B233" s="198"/>
      <c r="C233" s="199"/>
      <c r="D233" s="200"/>
      <c r="E233" s="26"/>
      <c r="F233" s="201"/>
      <c r="G233" s="202"/>
      <c r="H233" s="203"/>
      <c r="I233" s="204"/>
      <c r="J233" s="204"/>
      <c r="K233" s="204"/>
      <c r="L233" s="204"/>
      <c r="M233" s="280"/>
    </row>
    <row r="234" spans="1:13" ht="19.5" customHeight="1" x14ac:dyDescent="0.3">
      <c r="A234" s="197"/>
      <c r="B234" s="198"/>
      <c r="C234" s="199"/>
      <c r="D234" s="200"/>
      <c r="E234" s="26"/>
      <c r="F234" s="201"/>
      <c r="G234" s="202"/>
      <c r="H234" s="203"/>
      <c r="I234" s="204"/>
      <c r="J234" s="204"/>
      <c r="K234" s="204"/>
      <c r="L234" s="204"/>
      <c r="M234" s="280"/>
    </row>
    <row r="235" spans="1:13" ht="19.5" customHeight="1" x14ac:dyDescent="0.3">
      <c r="A235" s="197"/>
      <c r="B235" s="198"/>
      <c r="C235" s="199"/>
      <c r="D235" s="200"/>
      <c r="E235" s="26"/>
      <c r="F235" s="201"/>
      <c r="G235" s="202"/>
      <c r="H235" s="203"/>
      <c r="I235" s="204"/>
      <c r="J235" s="204"/>
      <c r="K235" s="204"/>
      <c r="L235" s="204"/>
      <c r="M235" s="280"/>
    </row>
    <row r="236" spans="1:13" ht="19.5" customHeight="1" x14ac:dyDescent="0.3">
      <c r="A236" s="197"/>
      <c r="B236" s="198"/>
      <c r="C236" s="199"/>
      <c r="D236" s="200"/>
      <c r="E236" s="26"/>
      <c r="F236" s="201"/>
      <c r="G236" s="202"/>
      <c r="H236" s="203"/>
      <c r="I236" s="204"/>
      <c r="J236" s="204"/>
      <c r="K236" s="204"/>
      <c r="L236" s="204"/>
      <c r="M236" s="280"/>
    </row>
    <row r="237" spans="1:13" ht="19.5" customHeight="1" x14ac:dyDescent="0.3">
      <c r="A237" s="197"/>
      <c r="B237" s="198"/>
      <c r="C237" s="199"/>
      <c r="D237" s="200"/>
      <c r="E237" s="26"/>
      <c r="F237" s="201"/>
      <c r="G237" s="202"/>
      <c r="H237" s="203"/>
      <c r="I237" s="204"/>
      <c r="J237" s="204"/>
      <c r="K237" s="204"/>
      <c r="L237" s="204"/>
      <c r="M237" s="280"/>
    </row>
    <row r="238" spans="1:13" ht="19.5" customHeight="1" x14ac:dyDescent="0.3">
      <c r="A238" s="197"/>
      <c r="B238" s="198"/>
      <c r="C238" s="199"/>
      <c r="D238" s="200"/>
      <c r="E238" s="26"/>
      <c r="F238" s="201"/>
      <c r="G238" s="202"/>
      <c r="H238" s="203"/>
      <c r="I238" s="204"/>
      <c r="J238" s="204"/>
      <c r="K238" s="204"/>
      <c r="L238" s="204"/>
      <c r="M238" s="280"/>
    </row>
    <row r="239" spans="1:13" ht="19.5" customHeight="1" x14ac:dyDescent="0.3">
      <c r="A239" s="197"/>
      <c r="B239" s="198"/>
      <c r="C239" s="199"/>
      <c r="D239" s="200"/>
      <c r="E239" s="26"/>
      <c r="F239" s="201"/>
      <c r="G239" s="202"/>
      <c r="H239" s="203"/>
      <c r="I239" s="204"/>
      <c r="J239" s="204"/>
      <c r="K239" s="204"/>
      <c r="L239" s="204"/>
      <c r="M239" s="280"/>
    </row>
    <row r="240" spans="1:13" ht="19.5" customHeight="1" x14ac:dyDescent="0.3">
      <c r="A240" s="197"/>
      <c r="B240" s="198"/>
      <c r="C240" s="199"/>
      <c r="D240" s="200"/>
      <c r="E240" s="26"/>
      <c r="F240" s="201"/>
      <c r="G240" s="202"/>
      <c r="H240" s="203"/>
      <c r="I240" s="204"/>
      <c r="J240" s="204"/>
      <c r="K240" s="204"/>
      <c r="L240" s="204"/>
    </row>
    <row r="241" spans="1:12" ht="19.5" customHeight="1" x14ac:dyDescent="0.3">
      <c r="A241" s="197"/>
      <c r="B241" s="198"/>
      <c r="C241" s="199"/>
      <c r="D241" s="200"/>
      <c r="E241" s="26"/>
      <c r="F241" s="201"/>
      <c r="G241" s="202"/>
      <c r="H241" s="203"/>
      <c r="I241" s="204"/>
      <c r="J241" s="204"/>
      <c r="K241" s="204"/>
      <c r="L241" s="204"/>
    </row>
    <row r="242" spans="1:12" ht="19.5" customHeight="1" x14ac:dyDescent="0.3">
      <c r="A242" s="197"/>
      <c r="B242" s="198"/>
      <c r="C242" s="199"/>
      <c r="D242" s="200"/>
      <c r="E242" s="26"/>
      <c r="F242" s="201"/>
      <c r="G242" s="202"/>
      <c r="H242" s="203"/>
      <c r="I242" s="204"/>
      <c r="J242" s="204"/>
      <c r="K242" s="204"/>
      <c r="L242" s="204"/>
    </row>
    <row r="243" spans="1:12" ht="19.5" customHeight="1" x14ac:dyDescent="0.3">
      <c r="A243" s="197"/>
      <c r="B243" s="198"/>
      <c r="C243" s="199"/>
      <c r="D243" s="200"/>
      <c r="E243" s="26"/>
      <c r="F243" s="201"/>
      <c r="G243" s="202"/>
      <c r="H243" s="203"/>
      <c r="I243" s="204"/>
      <c r="J243" s="204"/>
      <c r="K243" s="204"/>
      <c r="L243" s="204"/>
    </row>
    <row r="244" spans="1:12" ht="19.5" customHeight="1" x14ac:dyDescent="0.3">
      <c r="A244" s="197"/>
      <c r="B244" s="198"/>
      <c r="C244" s="199"/>
      <c r="D244" s="200"/>
      <c r="E244" s="26"/>
      <c r="F244" s="201"/>
      <c r="G244" s="202"/>
      <c r="H244" s="203"/>
      <c r="I244" s="204"/>
      <c r="J244" s="204"/>
      <c r="K244" s="204"/>
      <c r="L244" s="204"/>
    </row>
    <row r="245" spans="1:12" ht="19.5" customHeight="1" x14ac:dyDescent="0.3">
      <c r="A245" s="197"/>
      <c r="B245" s="198"/>
      <c r="C245" s="199"/>
      <c r="D245" s="200"/>
      <c r="E245" s="26"/>
      <c r="F245" s="201"/>
      <c r="G245" s="202"/>
      <c r="H245" s="203"/>
      <c r="I245" s="204"/>
      <c r="J245" s="204"/>
      <c r="K245" s="204"/>
      <c r="L245" s="204"/>
    </row>
    <row r="246" spans="1:12" ht="19.5" customHeight="1" x14ac:dyDescent="0.3">
      <c r="A246" s="197"/>
      <c r="B246" s="198"/>
      <c r="C246" s="199"/>
      <c r="D246" s="200"/>
      <c r="E246" s="26"/>
      <c r="F246" s="201"/>
      <c r="G246" s="202"/>
      <c r="H246" s="203"/>
      <c r="I246" s="204"/>
      <c r="J246" s="204"/>
      <c r="K246" s="204"/>
      <c r="L246" s="204"/>
    </row>
    <row r="247" spans="1:12" ht="19.5" customHeight="1" x14ac:dyDescent="0.3">
      <c r="A247" s="197"/>
      <c r="B247" s="198"/>
      <c r="C247" s="199"/>
      <c r="D247" s="200"/>
      <c r="E247" s="26"/>
      <c r="F247" s="201"/>
      <c r="G247" s="202"/>
      <c r="H247" s="203"/>
      <c r="I247" s="204"/>
      <c r="J247" s="204"/>
      <c r="K247" s="204"/>
      <c r="L247" s="204"/>
    </row>
    <row r="248" spans="1:12" ht="19.5" customHeight="1" x14ac:dyDescent="0.3">
      <c r="A248" s="197"/>
      <c r="B248" s="198"/>
      <c r="C248" s="199"/>
      <c r="D248" s="200"/>
      <c r="E248" s="26"/>
      <c r="F248" s="201"/>
      <c r="G248" s="202"/>
      <c r="H248" s="203"/>
      <c r="I248" s="204"/>
      <c r="J248" s="204"/>
      <c r="K248" s="204"/>
      <c r="L248" s="204"/>
    </row>
    <row r="249" spans="1:12" ht="19.5" customHeight="1" x14ac:dyDescent="0.3">
      <c r="A249" s="197"/>
      <c r="B249" s="198"/>
      <c r="C249" s="199"/>
      <c r="D249" s="200"/>
      <c r="E249" s="26"/>
      <c r="F249" s="201"/>
      <c r="G249" s="202"/>
      <c r="H249" s="203"/>
      <c r="I249" s="204"/>
      <c r="J249" s="204"/>
      <c r="K249" s="204"/>
      <c r="L249" s="204"/>
    </row>
    <row r="250" spans="1:12" x14ac:dyDescent="0.3">
      <c r="A250" s="197"/>
      <c r="B250" s="198"/>
      <c r="C250" s="199"/>
      <c r="D250" s="200"/>
      <c r="E250" s="26"/>
      <c r="F250" s="201"/>
      <c r="G250" s="202"/>
      <c r="H250" s="203"/>
      <c r="I250" s="204"/>
      <c r="J250" s="204"/>
      <c r="K250" s="204"/>
      <c r="L250" s="204"/>
    </row>
    <row r="251" spans="1:12" x14ac:dyDescent="0.3">
      <c r="A251" s="197"/>
      <c r="B251" s="198"/>
      <c r="C251" s="199"/>
      <c r="D251" s="200"/>
      <c r="E251" s="26"/>
      <c r="F251" s="201"/>
      <c r="G251" s="202"/>
      <c r="H251" s="203"/>
      <c r="I251" s="204"/>
      <c r="J251" s="204"/>
      <c r="K251" s="204"/>
      <c r="L251" s="204"/>
    </row>
    <row r="252" spans="1:12" x14ac:dyDescent="0.3">
      <c r="A252" s="197"/>
      <c r="B252" s="198"/>
      <c r="C252" s="199"/>
      <c r="D252" s="200"/>
      <c r="E252" s="26"/>
      <c r="F252" s="201"/>
      <c r="G252" s="202"/>
      <c r="H252" s="203"/>
      <c r="I252" s="204"/>
      <c r="J252" s="204"/>
      <c r="K252" s="204"/>
      <c r="L252" s="204"/>
    </row>
    <row r="253" spans="1:12" x14ac:dyDescent="0.3">
      <c r="A253" s="197"/>
      <c r="B253" s="198"/>
      <c r="C253" s="199"/>
      <c r="D253" s="200"/>
      <c r="E253" s="26"/>
      <c r="F253" s="201"/>
      <c r="G253" s="202"/>
      <c r="H253" s="203"/>
      <c r="I253" s="204"/>
      <c r="J253" s="204"/>
      <c r="K253" s="204"/>
      <c r="L253" s="204"/>
    </row>
    <row r="254" spans="1:12" x14ac:dyDescent="0.3">
      <c r="A254" s="197"/>
      <c r="B254" s="198"/>
      <c r="C254" s="199"/>
      <c r="D254" s="200"/>
      <c r="E254" s="26"/>
      <c r="F254" s="201"/>
      <c r="G254" s="202"/>
      <c r="H254" s="203"/>
      <c r="I254" s="204"/>
      <c r="J254" s="204"/>
      <c r="K254" s="204"/>
      <c r="L254" s="204"/>
    </row>
    <row r="255" spans="1:12" x14ac:dyDescent="0.3">
      <c r="A255" s="197"/>
      <c r="B255" s="198"/>
      <c r="C255" s="199"/>
      <c r="D255" s="200"/>
      <c r="E255" s="26"/>
      <c r="F255" s="201"/>
      <c r="G255" s="202"/>
      <c r="H255" s="203"/>
      <c r="I255" s="204"/>
      <c r="J255" s="204"/>
      <c r="K255" s="204"/>
      <c r="L255" s="204"/>
    </row>
    <row r="256" spans="1:12" x14ac:dyDescent="0.3">
      <c r="A256" s="197"/>
      <c r="B256" s="198"/>
      <c r="C256" s="199"/>
      <c r="D256" s="200"/>
      <c r="E256" s="26"/>
      <c r="F256" s="201"/>
      <c r="G256" s="202"/>
      <c r="H256" s="203"/>
      <c r="I256" s="204"/>
      <c r="J256" s="204"/>
      <c r="K256" s="204"/>
      <c r="L256" s="204"/>
    </row>
    <row r="257" spans="1:12" x14ac:dyDescent="0.3">
      <c r="A257" s="197"/>
      <c r="B257" s="198"/>
      <c r="C257" s="199"/>
      <c r="D257" s="200"/>
      <c r="E257" s="26"/>
      <c r="F257" s="201"/>
      <c r="G257" s="202"/>
      <c r="H257" s="203"/>
      <c r="I257" s="204"/>
      <c r="J257" s="204"/>
      <c r="K257" s="204"/>
      <c r="L257" s="204"/>
    </row>
    <row r="258" spans="1:12" x14ac:dyDescent="0.3">
      <c r="A258" s="197"/>
      <c r="B258" s="198"/>
      <c r="C258" s="199"/>
      <c r="D258" s="200"/>
      <c r="E258" s="26"/>
      <c r="F258" s="201"/>
      <c r="G258" s="202"/>
      <c r="H258" s="203"/>
      <c r="I258" s="204"/>
      <c r="J258" s="204"/>
      <c r="K258" s="204"/>
      <c r="L258" s="204"/>
    </row>
    <row r="259" spans="1:12" x14ac:dyDescent="0.3">
      <c r="A259" s="197"/>
      <c r="B259" s="198"/>
      <c r="C259" s="199"/>
      <c r="D259" s="200"/>
      <c r="E259" s="26"/>
      <c r="F259" s="201"/>
      <c r="G259" s="202"/>
      <c r="H259" s="203"/>
      <c r="I259" s="204"/>
      <c r="J259" s="204"/>
      <c r="K259" s="204"/>
      <c r="L259" s="204"/>
    </row>
    <row r="260" spans="1:12" x14ac:dyDescent="0.3">
      <c r="A260" s="197"/>
      <c r="B260" s="198"/>
      <c r="C260" s="199"/>
      <c r="D260" s="200"/>
      <c r="E260" s="26"/>
      <c r="F260" s="201"/>
      <c r="G260" s="202"/>
      <c r="H260" s="203"/>
      <c r="I260" s="204"/>
      <c r="J260" s="204"/>
      <c r="K260" s="204"/>
      <c r="L260" s="204"/>
    </row>
    <row r="261" spans="1:12" x14ac:dyDescent="0.3">
      <c r="A261" s="197"/>
      <c r="B261" s="198"/>
      <c r="C261" s="199"/>
      <c r="D261" s="200"/>
      <c r="E261" s="26"/>
      <c r="F261" s="201"/>
      <c r="G261" s="202"/>
      <c r="H261" s="203"/>
      <c r="I261" s="204"/>
      <c r="J261" s="204"/>
      <c r="K261" s="204"/>
      <c r="L261" s="204"/>
    </row>
    <row r="262" spans="1:12" x14ac:dyDescent="0.3">
      <c r="A262" s="197"/>
      <c r="B262" s="198"/>
      <c r="C262" s="199"/>
      <c r="D262" s="200"/>
      <c r="E262" s="26"/>
      <c r="F262" s="201"/>
      <c r="G262" s="202"/>
      <c r="H262" s="203"/>
      <c r="I262" s="204"/>
      <c r="J262" s="204"/>
      <c r="K262" s="204"/>
      <c r="L262" s="204"/>
    </row>
    <row r="263" spans="1:12" x14ac:dyDescent="0.3">
      <c r="A263" s="197"/>
      <c r="B263" s="198"/>
      <c r="C263" s="199"/>
      <c r="D263" s="200"/>
      <c r="E263" s="26"/>
      <c r="F263" s="201"/>
      <c r="G263" s="202"/>
      <c r="H263" s="203"/>
      <c r="I263" s="204"/>
      <c r="J263" s="204"/>
      <c r="K263" s="204"/>
      <c r="L263" s="204"/>
    </row>
    <row r="264" spans="1:12" x14ac:dyDescent="0.3">
      <c r="A264" s="197"/>
      <c r="B264" s="198"/>
      <c r="C264" s="199"/>
      <c r="D264" s="200"/>
      <c r="E264" s="26"/>
      <c r="F264" s="201"/>
      <c r="G264" s="202"/>
      <c r="H264" s="203"/>
      <c r="I264" s="204"/>
      <c r="J264" s="204"/>
      <c r="K264" s="204"/>
      <c r="L264" s="204"/>
    </row>
    <row r="265" spans="1:12" x14ac:dyDescent="0.3">
      <c r="A265" s="197"/>
      <c r="B265" s="198"/>
      <c r="C265" s="199"/>
      <c r="D265" s="200"/>
      <c r="E265" s="26"/>
      <c r="F265" s="201"/>
      <c r="G265" s="202"/>
      <c r="H265" s="203"/>
      <c r="I265" s="204"/>
      <c r="J265" s="204"/>
      <c r="K265" s="204"/>
      <c r="L265" s="204"/>
    </row>
    <row r="266" spans="1:12" x14ac:dyDescent="0.3">
      <c r="A266" s="197"/>
      <c r="B266" s="198"/>
      <c r="C266" s="199"/>
      <c r="D266" s="200"/>
      <c r="E266" s="26"/>
      <c r="F266" s="201"/>
      <c r="G266" s="202"/>
      <c r="H266" s="203"/>
      <c r="I266" s="204"/>
      <c r="J266" s="204"/>
      <c r="K266" s="204"/>
      <c r="L266" s="204"/>
    </row>
    <row r="267" spans="1:12" x14ac:dyDescent="0.3">
      <c r="A267" s="197"/>
      <c r="B267" s="198"/>
      <c r="C267" s="199"/>
      <c r="D267" s="200"/>
      <c r="E267" s="26"/>
      <c r="F267" s="201"/>
      <c r="G267" s="202"/>
      <c r="H267" s="203"/>
      <c r="I267" s="204"/>
      <c r="J267" s="204"/>
      <c r="K267" s="204"/>
      <c r="L267" s="204"/>
    </row>
    <row r="268" spans="1:12" x14ac:dyDescent="0.3">
      <c r="A268" s="197"/>
      <c r="B268" s="198"/>
      <c r="C268" s="199"/>
      <c r="D268" s="200"/>
      <c r="E268" s="26"/>
      <c r="F268" s="201"/>
      <c r="G268" s="202"/>
      <c r="H268" s="203"/>
      <c r="I268" s="204"/>
      <c r="J268" s="204"/>
      <c r="K268" s="204"/>
      <c r="L268" s="204"/>
    </row>
    <row r="269" spans="1:12" x14ac:dyDescent="0.3">
      <c r="A269" s="197"/>
      <c r="B269" s="198"/>
      <c r="C269" s="199"/>
      <c r="D269" s="200"/>
      <c r="E269" s="26"/>
      <c r="F269" s="201"/>
      <c r="G269" s="202"/>
      <c r="H269" s="203"/>
      <c r="I269" s="204"/>
      <c r="J269" s="204"/>
      <c r="K269" s="204"/>
      <c r="L269" s="204"/>
    </row>
    <row r="270" spans="1:12" x14ac:dyDescent="0.3">
      <c r="A270" s="197"/>
      <c r="B270" s="198"/>
      <c r="C270" s="199"/>
      <c r="D270" s="200"/>
      <c r="E270" s="26"/>
      <c r="F270" s="201"/>
      <c r="G270" s="202"/>
      <c r="H270" s="203"/>
      <c r="I270" s="204"/>
      <c r="J270" s="204"/>
      <c r="K270" s="204"/>
      <c r="L270" s="204"/>
    </row>
    <row r="271" spans="1:12" x14ac:dyDescent="0.3">
      <c r="A271" s="197"/>
      <c r="B271" s="198"/>
      <c r="C271" s="199"/>
      <c r="D271" s="200"/>
      <c r="E271" s="26"/>
      <c r="F271" s="201"/>
      <c r="G271" s="202"/>
      <c r="H271" s="203"/>
      <c r="I271" s="204"/>
      <c r="J271" s="204"/>
      <c r="K271" s="204"/>
      <c r="L271" s="204"/>
    </row>
    <row r="272" spans="1:12" x14ac:dyDescent="0.3">
      <c r="A272" s="197"/>
      <c r="B272" s="198"/>
      <c r="C272" s="199"/>
      <c r="D272" s="200"/>
      <c r="E272" s="26"/>
      <c r="F272" s="201"/>
      <c r="G272" s="202"/>
      <c r="H272" s="203"/>
      <c r="I272" s="204"/>
      <c r="J272" s="204"/>
      <c r="K272" s="204"/>
      <c r="L272" s="204"/>
    </row>
    <row r="273" spans="1:12" x14ac:dyDescent="0.3">
      <c r="A273" s="197"/>
      <c r="B273" s="198"/>
      <c r="C273" s="199"/>
      <c r="D273" s="200"/>
      <c r="E273" s="26"/>
      <c r="F273" s="201"/>
      <c r="G273" s="202"/>
      <c r="H273" s="203"/>
      <c r="I273" s="204"/>
      <c r="J273" s="204"/>
      <c r="K273" s="204"/>
      <c r="L273" s="204"/>
    </row>
    <row r="274" spans="1:12" x14ac:dyDescent="0.3">
      <c r="A274" s="197"/>
      <c r="B274" s="198"/>
      <c r="C274" s="199"/>
      <c r="D274" s="200"/>
      <c r="E274" s="26"/>
      <c r="F274" s="201"/>
      <c r="G274" s="202"/>
      <c r="H274" s="203"/>
      <c r="I274" s="204"/>
      <c r="J274" s="204"/>
      <c r="K274" s="204"/>
      <c r="L274" s="204"/>
    </row>
    <row r="275" spans="1:12" x14ac:dyDescent="0.3">
      <c r="A275" s="197"/>
      <c r="B275" s="198"/>
      <c r="C275" s="199"/>
      <c r="D275" s="200"/>
      <c r="E275" s="26"/>
      <c r="F275" s="201"/>
      <c r="G275" s="202"/>
      <c r="H275" s="203"/>
      <c r="I275" s="204"/>
      <c r="J275" s="204"/>
      <c r="K275" s="204"/>
      <c r="L275" s="204"/>
    </row>
    <row r="276" spans="1:12" x14ac:dyDescent="0.3">
      <c r="A276" s="197"/>
      <c r="B276" s="198"/>
      <c r="C276" s="199"/>
      <c r="D276" s="200"/>
      <c r="E276" s="26"/>
      <c r="F276" s="201"/>
      <c r="G276" s="202"/>
      <c r="H276" s="203"/>
      <c r="I276" s="204"/>
      <c r="J276" s="204"/>
      <c r="K276" s="204"/>
      <c r="L276" s="204"/>
    </row>
    <row r="277" spans="1:12" x14ac:dyDescent="0.3">
      <c r="A277" s="197"/>
      <c r="B277" s="198"/>
      <c r="C277" s="199"/>
      <c r="D277" s="200"/>
      <c r="E277" s="26"/>
      <c r="F277" s="201"/>
      <c r="G277" s="202"/>
      <c r="H277" s="203"/>
      <c r="I277" s="204"/>
      <c r="J277" s="204"/>
      <c r="K277" s="204"/>
      <c r="L277" s="204"/>
    </row>
    <row r="278" spans="1:12" x14ac:dyDescent="0.3">
      <c r="A278" s="197"/>
      <c r="B278" s="198"/>
      <c r="C278" s="199"/>
      <c r="D278" s="200"/>
      <c r="E278" s="26"/>
      <c r="F278" s="201"/>
      <c r="G278" s="202"/>
      <c r="H278" s="203"/>
      <c r="I278" s="204"/>
      <c r="J278" s="204"/>
      <c r="K278" s="204"/>
      <c r="L278" s="204"/>
    </row>
    <row r="279" spans="1:12" x14ac:dyDescent="0.3">
      <c r="A279" s="197"/>
      <c r="B279" s="198"/>
      <c r="C279" s="199"/>
      <c r="D279" s="200"/>
      <c r="E279" s="26"/>
      <c r="F279" s="201"/>
      <c r="G279" s="202"/>
      <c r="H279" s="203"/>
      <c r="I279" s="204"/>
      <c r="J279" s="204"/>
      <c r="K279" s="204"/>
      <c r="L279" s="204"/>
    </row>
    <row r="280" spans="1:12" x14ac:dyDescent="0.3">
      <c r="A280" s="197"/>
      <c r="B280" s="198"/>
      <c r="C280" s="199"/>
      <c r="D280" s="200"/>
      <c r="E280" s="26"/>
      <c r="F280" s="201"/>
      <c r="G280" s="202"/>
      <c r="H280" s="203"/>
      <c r="I280" s="204"/>
      <c r="J280" s="204"/>
      <c r="K280" s="204"/>
      <c r="L280" s="204"/>
    </row>
    <row r="281" spans="1:12" x14ac:dyDescent="0.3">
      <c r="A281" s="197"/>
      <c r="B281" s="198"/>
      <c r="C281" s="199"/>
      <c r="D281" s="200"/>
      <c r="E281" s="26"/>
      <c r="F281" s="201"/>
      <c r="G281" s="202"/>
      <c r="H281" s="203"/>
      <c r="I281" s="204"/>
      <c r="J281" s="204"/>
      <c r="K281" s="204"/>
      <c r="L281" s="204"/>
    </row>
    <row r="282" spans="1:12" x14ac:dyDescent="0.3">
      <c r="A282" s="197"/>
      <c r="B282" s="198"/>
      <c r="C282" s="199"/>
      <c r="D282" s="200"/>
      <c r="E282" s="26"/>
      <c r="F282" s="201"/>
      <c r="G282" s="202"/>
      <c r="H282" s="203"/>
      <c r="I282" s="204"/>
      <c r="J282" s="204"/>
      <c r="K282" s="204"/>
      <c r="L282" s="204"/>
    </row>
    <row r="283" spans="1:12" x14ac:dyDescent="0.3">
      <c r="A283" s="197"/>
      <c r="B283" s="198"/>
      <c r="C283" s="199"/>
      <c r="D283" s="200"/>
      <c r="E283" s="26"/>
      <c r="F283" s="201"/>
      <c r="G283" s="202"/>
      <c r="H283" s="203"/>
      <c r="I283" s="204"/>
      <c r="J283" s="204"/>
      <c r="K283" s="204"/>
      <c r="L283" s="204"/>
    </row>
    <row r="284" spans="1:12" x14ac:dyDescent="0.3">
      <c r="A284" s="197"/>
      <c r="B284" s="198"/>
      <c r="C284" s="199"/>
      <c r="D284" s="200"/>
      <c r="E284" s="26"/>
      <c r="F284" s="201"/>
      <c r="G284" s="202"/>
      <c r="H284" s="203"/>
      <c r="I284" s="204"/>
      <c r="J284" s="204"/>
      <c r="K284" s="204"/>
      <c r="L284" s="204"/>
    </row>
    <row r="285" spans="1:12" x14ac:dyDescent="0.3">
      <c r="A285" s="197"/>
      <c r="B285" s="198"/>
      <c r="C285" s="199"/>
      <c r="D285" s="200"/>
      <c r="E285" s="26"/>
      <c r="F285" s="201"/>
      <c r="G285" s="202"/>
      <c r="H285" s="203"/>
      <c r="I285" s="204"/>
      <c r="J285" s="204"/>
      <c r="K285" s="204"/>
      <c r="L285" s="204"/>
    </row>
    <row r="286" spans="1:12" x14ac:dyDescent="0.3">
      <c r="A286" s="197"/>
      <c r="B286" s="198"/>
      <c r="C286" s="199"/>
      <c r="D286" s="200"/>
      <c r="E286" s="26"/>
      <c r="F286" s="201"/>
      <c r="G286" s="202"/>
      <c r="H286" s="203"/>
      <c r="I286" s="204"/>
      <c r="J286" s="204"/>
      <c r="K286" s="204"/>
      <c r="L286" s="204"/>
    </row>
    <row r="287" spans="1:12" x14ac:dyDescent="0.3">
      <c r="A287" s="197"/>
      <c r="B287" s="198"/>
      <c r="C287" s="199"/>
      <c r="D287" s="200"/>
      <c r="E287" s="26"/>
      <c r="F287" s="201"/>
      <c r="G287" s="202"/>
      <c r="H287" s="203"/>
      <c r="I287" s="204"/>
      <c r="J287" s="204"/>
      <c r="K287" s="204"/>
      <c r="L287" s="204"/>
    </row>
    <row r="288" spans="1:12" x14ac:dyDescent="0.3">
      <c r="A288" s="197"/>
      <c r="B288" s="198"/>
      <c r="C288" s="199"/>
      <c r="D288" s="200"/>
      <c r="E288" s="26"/>
      <c r="F288" s="201"/>
      <c r="G288" s="202"/>
      <c r="H288" s="203"/>
      <c r="I288" s="204"/>
      <c r="J288" s="204"/>
      <c r="K288" s="204"/>
      <c r="L288" s="204"/>
    </row>
    <row r="289" spans="1:12" x14ac:dyDescent="0.3">
      <c r="A289" s="197"/>
      <c r="B289" s="198"/>
      <c r="C289" s="199"/>
      <c r="D289" s="200"/>
      <c r="E289" s="26"/>
      <c r="F289" s="201"/>
      <c r="G289" s="202"/>
      <c r="H289" s="203"/>
      <c r="I289" s="204"/>
      <c r="J289" s="204"/>
      <c r="K289" s="204"/>
      <c r="L289" s="204"/>
    </row>
    <row r="290" spans="1:12" x14ac:dyDescent="0.3">
      <c r="A290" s="197"/>
      <c r="B290" s="198"/>
      <c r="C290" s="199"/>
      <c r="D290" s="200"/>
      <c r="E290" s="26"/>
      <c r="F290" s="201"/>
      <c r="G290" s="202"/>
      <c r="H290" s="203"/>
      <c r="I290" s="204"/>
      <c r="J290" s="204"/>
      <c r="K290" s="204"/>
      <c r="L290" s="204"/>
    </row>
    <row r="291" spans="1:12" x14ac:dyDescent="0.3">
      <c r="A291" s="197"/>
      <c r="B291" s="198"/>
      <c r="C291" s="199"/>
      <c r="D291" s="200"/>
      <c r="E291" s="26"/>
      <c r="F291" s="201"/>
      <c r="G291" s="202"/>
      <c r="H291" s="203"/>
      <c r="I291" s="204"/>
      <c r="J291" s="204"/>
      <c r="K291" s="204"/>
      <c r="L291" s="204"/>
    </row>
    <row r="292" spans="1:12" x14ac:dyDescent="0.3">
      <c r="A292" s="197"/>
      <c r="B292" s="198"/>
      <c r="C292" s="199"/>
      <c r="D292" s="200"/>
      <c r="E292" s="26"/>
      <c r="F292" s="201"/>
      <c r="G292" s="202"/>
      <c r="H292" s="203"/>
      <c r="I292" s="204"/>
      <c r="J292" s="204"/>
      <c r="K292" s="204"/>
      <c r="L292" s="204"/>
    </row>
    <row r="293" spans="1:12" x14ac:dyDescent="0.3">
      <c r="A293" s="197"/>
      <c r="B293" s="198"/>
      <c r="C293" s="199"/>
      <c r="D293" s="200"/>
      <c r="E293" s="26"/>
      <c r="F293" s="201"/>
      <c r="G293" s="202"/>
      <c r="H293" s="203"/>
      <c r="I293" s="204"/>
      <c r="J293" s="204"/>
      <c r="K293" s="204"/>
      <c r="L293" s="204"/>
    </row>
    <row r="294" spans="1:12" x14ac:dyDescent="0.3">
      <c r="A294" s="197"/>
      <c r="B294" s="198"/>
      <c r="C294" s="199"/>
      <c r="D294" s="200"/>
      <c r="E294" s="26"/>
      <c r="F294" s="201"/>
      <c r="G294" s="202"/>
      <c r="H294" s="203"/>
      <c r="I294" s="204"/>
      <c r="J294" s="204"/>
      <c r="K294" s="204"/>
      <c r="L294" s="204"/>
    </row>
    <row r="295" spans="1:12" x14ac:dyDescent="0.3">
      <c r="A295" s="197"/>
      <c r="B295" s="198"/>
      <c r="C295" s="199"/>
      <c r="D295" s="200"/>
      <c r="E295" s="26"/>
      <c r="F295" s="201"/>
      <c r="G295" s="202"/>
      <c r="H295" s="203"/>
      <c r="I295" s="204"/>
      <c r="J295" s="204"/>
      <c r="K295" s="204"/>
      <c r="L295" s="204"/>
    </row>
    <row r="296" spans="1:12" x14ac:dyDescent="0.3">
      <c r="A296" s="197"/>
      <c r="B296" s="198"/>
      <c r="C296" s="199"/>
      <c r="D296" s="200"/>
      <c r="E296" s="26"/>
      <c r="F296" s="201"/>
      <c r="G296" s="202"/>
      <c r="H296" s="203"/>
      <c r="I296" s="204"/>
      <c r="J296" s="204"/>
      <c r="K296" s="204"/>
      <c r="L296" s="204"/>
    </row>
    <row r="297" spans="1:12" x14ac:dyDescent="0.3">
      <c r="A297" s="197"/>
      <c r="B297" s="198"/>
      <c r="C297" s="199"/>
      <c r="D297" s="200"/>
      <c r="E297" s="26"/>
      <c r="F297" s="201"/>
      <c r="G297" s="202"/>
      <c r="H297" s="203"/>
      <c r="I297" s="204"/>
      <c r="J297" s="204"/>
      <c r="K297" s="204"/>
      <c r="L297" s="204"/>
    </row>
    <row r="298" spans="1:12" x14ac:dyDescent="0.3">
      <c r="A298" s="197"/>
      <c r="B298" s="198"/>
      <c r="C298" s="199"/>
      <c r="D298" s="200"/>
      <c r="E298" s="26"/>
      <c r="F298" s="201"/>
      <c r="G298" s="202"/>
      <c r="H298" s="203"/>
      <c r="I298" s="204"/>
      <c r="J298" s="204"/>
      <c r="K298" s="204"/>
      <c r="L298" s="204"/>
    </row>
    <row r="299" spans="1:12" x14ac:dyDescent="0.3">
      <c r="A299" s="197"/>
      <c r="B299" s="198"/>
      <c r="C299" s="199"/>
      <c r="D299" s="200"/>
      <c r="E299" s="26"/>
      <c r="F299" s="201"/>
      <c r="G299" s="202"/>
      <c r="H299" s="203"/>
      <c r="I299" s="204"/>
      <c r="J299" s="204"/>
      <c r="K299" s="204"/>
      <c r="L299" s="204"/>
    </row>
    <row r="300" spans="1:12" x14ac:dyDescent="0.3">
      <c r="A300" s="197"/>
      <c r="B300" s="198"/>
      <c r="C300" s="199"/>
      <c r="D300" s="200"/>
      <c r="E300" s="26"/>
      <c r="F300" s="201"/>
      <c r="G300" s="202"/>
      <c r="H300" s="203"/>
      <c r="I300" s="204"/>
      <c r="J300" s="204"/>
      <c r="K300" s="204"/>
      <c r="L300" s="204"/>
    </row>
    <row r="301" spans="1:12" x14ac:dyDescent="0.3">
      <c r="A301" s="197"/>
      <c r="B301" s="198"/>
      <c r="C301" s="199"/>
      <c r="D301" s="200"/>
      <c r="E301" s="26"/>
      <c r="F301" s="201"/>
      <c r="G301" s="202"/>
      <c r="H301" s="203"/>
      <c r="I301" s="204"/>
      <c r="J301" s="204"/>
      <c r="K301" s="204"/>
      <c r="L301" s="204"/>
    </row>
    <row r="302" spans="1:12" x14ac:dyDescent="0.3">
      <c r="A302" s="197"/>
      <c r="B302" s="198"/>
      <c r="C302" s="199"/>
      <c r="D302" s="200"/>
      <c r="E302" s="26"/>
      <c r="F302" s="201"/>
      <c r="G302" s="202"/>
      <c r="H302" s="203"/>
      <c r="I302" s="204"/>
      <c r="J302" s="204"/>
      <c r="K302" s="204"/>
      <c r="L302" s="204"/>
    </row>
    <row r="303" spans="1:12" x14ac:dyDescent="0.3">
      <c r="A303" s="197"/>
      <c r="B303" s="198"/>
      <c r="C303" s="199"/>
      <c r="D303" s="200"/>
      <c r="E303" s="26"/>
      <c r="F303" s="201"/>
      <c r="G303" s="202"/>
      <c r="H303" s="203"/>
      <c r="I303" s="204"/>
      <c r="J303" s="204"/>
      <c r="K303" s="204"/>
      <c r="L303" s="204"/>
    </row>
    <row r="304" spans="1:12" x14ac:dyDescent="0.3">
      <c r="A304" s="197"/>
      <c r="B304" s="198"/>
      <c r="C304" s="199"/>
      <c r="D304" s="200"/>
      <c r="E304" s="26"/>
      <c r="F304" s="201"/>
      <c r="G304" s="202"/>
      <c r="H304" s="203"/>
      <c r="I304" s="204"/>
      <c r="J304" s="204"/>
      <c r="K304" s="204"/>
      <c r="L304" s="204"/>
    </row>
    <row r="305" spans="1:12" x14ac:dyDescent="0.3">
      <c r="A305" s="197"/>
      <c r="B305" s="198"/>
      <c r="C305" s="199"/>
      <c r="D305" s="200"/>
      <c r="E305" s="26"/>
      <c r="F305" s="201"/>
      <c r="G305" s="202"/>
      <c r="H305" s="203"/>
      <c r="I305" s="204"/>
      <c r="J305" s="204"/>
      <c r="K305" s="204"/>
      <c r="L305" s="204"/>
    </row>
    <row r="306" spans="1:12" x14ac:dyDescent="0.3">
      <c r="A306" s="197"/>
      <c r="B306" s="198"/>
      <c r="C306" s="199"/>
      <c r="D306" s="200"/>
      <c r="E306" s="26"/>
      <c r="F306" s="201"/>
      <c r="G306" s="202"/>
      <c r="H306" s="203"/>
      <c r="I306" s="204"/>
      <c r="J306" s="204"/>
      <c r="K306" s="204"/>
      <c r="L306" s="204"/>
    </row>
    <row r="307" spans="1:12" x14ac:dyDescent="0.3">
      <c r="A307" s="197"/>
      <c r="B307" s="198"/>
      <c r="C307" s="199"/>
      <c r="D307" s="200"/>
      <c r="E307" s="26"/>
      <c r="F307" s="201"/>
      <c r="G307" s="202"/>
      <c r="H307" s="203"/>
      <c r="I307" s="204"/>
      <c r="J307" s="204"/>
      <c r="K307" s="204"/>
      <c r="L307" s="204"/>
    </row>
    <row r="308" spans="1:12" x14ac:dyDescent="0.3">
      <c r="A308" s="197"/>
      <c r="B308" s="198"/>
      <c r="C308" s="199"/>
      <c r="D308" s="200"/>
      <c r="E308" s="26"/>
      <c r="F308" s="201"/>
      <c r="G308" s="202"/>
      <c r="H308" s="203"/>
      <c r="I308" s="204"/>
      <c r="J308" s="204"/>
      <c r="K308" s="204"/>
      <c r="L308" s="204"/>
    </row>
    <row r="309" spans="1:12" x14ac:dyDescent="0.3">
      <c r="A309" s="197"/>
      <c r="B309" s="198"/>
      <c r="C309" s="199"/>
      <c r="D309" s="200"/>
      <c r="E309" s="26"/>
      <c r="F309" s="201"/>
      <c r="G309" s="202"/>
      <c r="H309" s="203"/>
      <c r="I309" s="204"/>
      <c r="J309" s="204"/>
      <c r="K309" s="204"/>
      <c r="L309" s="204"/>
    </row>
    <row r="310" spans="1:12" x14ac:dyDescent="0.3">
      <c r="A310" s="197"/>
      <c r="B310" s="198"/>
      <c r="C310" s="199"/>
      <c r="D310" s="200"/>
      <c r="E310" s="26"/>
      <c r="F310" s="201"/>
      <c r="G310" s="202"/>
      <c r="H310" s="203"/>
      <c r="I310" s="204"/>
      <c r="J310" s="204"/>
      <c r="K310" s="204"/>
      <c r="L310" s="204"/>
    </row>
    <row r="311" spans="1:12" x14ac:dyDescent="0.3">
      <c r="A311" s="197"/>
      <c r="B311" s="198"/>
      <c r="C311" s="199"/>
      <c r="D311" s="200"/>
      <c r="E311" s="26"/>
      <c r="F311" s="201"/>
      <c r="G311" s="202"/>
      <c r="H311" s="203"/>
      <c r="I311" s="204"/>
      <c r="J311" s="204"/>
      <c r="K311" s="204"/>
      <c r="L311" s="204"/>
    </row>
    <row r="312" spans="1:12" x14ac:dyDescent="0.3">
      <c r="A312" s="197"/>
      <c r="B312" s="198"/>
      <c r="C312" s="199"/>
      <c r="D312" s="200"/>
      <c r="E312" s="26"/>
      <c r="F312" s="201"/>
      <c r="G312" s="202"/>
      <c r="H312" s="203"/>
      <c r="I312" s="204"/>
      <c r="J312" s="204"/>
      <c r="K312" s="204"/>
      <c r="L312" s="204"/>
    </row>
    <row r="313" spans="1:12" x14ac:dyDescent="0.3">
      <c r="A313" s="197"/>
      <c r="B313" s="198"/>
      <c r="C313" s="199"/>
      <c r="D313" s="200"/>
      <c r="E313" s="26"/>
      <c r="F313" s="201"/>
      <c r="G313" s="202"/>
      <c r="H313" s="203"/>
      <c r="I313" s="204"/>
      <c r="J313" s="204"/>
      <c r="K313" s="204"/>
      <c r="L313" s="204"/>
    </row>
    <row r="314" spans="1:12" x14ac:dyDescent="0.3">
      <c r="A314" s="197"/>
      <c r="B314" s="198"/>
      <c r="C314" s="199"/>
      <c r="D314" s="200"/>
      <c r="E314" s="26"/>
      <c r="F314" s="201"/>
      <c r="G314" s="202"/>
      <c r="H314" s="203"/>
      <c r="I314" s="204"/>
      <c r="J314" s="204"/>
      <c r="K314" s="204"/>
      <c r="L314" s="204"/>
    </row>
    <row r="315" spans="1:12" x14ac:dyDescent="0.3">
      <c r="A315" s="197"/>
      <c r="B315" s="198"/>
      <c r="C315" s="199"/>
      <c r="D315" s="200"/>
      <c r="E315" s="26"/>
      <c r="F315" s="201"/>
      <c r="G315" s="202"/>
      <c r="H315" s="203"/>
      <c r="I315" s="204"/>
      <c r="J315" s="204"/>
      <c r="K315" s="204"/>
      <c r="L315" s="204"/>
    </row>
    <row r="316" spans="1:12" x14ac:dyDescent="0.3">
      <c r="A316" s="197"/>
      <c r="B316" s="198"/>
      <c r="C316" s="199"/>
      <c r="D316" s="200"/>
      <c r="E316" s="26"/>
      <c r="F316" s="201"/>
      <c r="G316" s="202"/>
      <c r="H316" s="203"/>
      <c r="I316" s="204"/>
      <c r="J316" s="204"/>
      <c r="K316" s="204"/>
      <c r="L316" s="204"/>
    </row>
    <row r="317" spans="1:12" x14ac:dyDescent="0.3">
      <c r="A317" s="197"/>
      <c r="B317" s="198"/>
      <c r="C317" s="199"/>
      <c r="D317" s="200"/>
      <c r="E317" s="26"/>
      <c r="F317" s="201"/>
      <c r="G317" s="202"/>
      <c r="H317" s="203"/>
      <c r="I317" s="204"/>
      <c r="J317" s="204"/>
      <c r="K317" s="204"/>
      <c r="L317" s="204"/>
    </row>
    <row r="318" spans="1:12" x14ac:dyDescent="0.3">
      <c r="A318" s="197"/>
      <c r="B318" s="198"/>
      <c r="C318" s="199"/>
      <c r="D318" s="200"/>
      <c r="E318" s="26"/>
      <c r="F318" s="201"/>
      <c r="G318" s="202"/>
      <c r="H318" s="203"/>
      <c r="I318" s="204"/>
      <c r="J318" s="204"/>
      <c r="K318" s="204"/>
      <c r="L318" s="204"/>
    </row>
    <row r="319" spans="1:12" x14ac:dyDescent="0.3">
      <c r="A319" s="197"/>
      <c r="B319" s="198"/>
      <c r="C319" s="199"/>
      <c r="D319" s="200"/>
      <c r="E319" s="26"/>
      <c r="F319" s="201"/>
      <c r="G319" s="202"/>
      <c r="H319" s="203"/>
      <c r="I319" s="204"/>
      <c r="J319" s="204"/>
      <c r="K319" s="204"/>
      <c r="L319" s="204"/>
    </row>
    <row r="320" spans="1:12" x14ac:dyDescent="0.3">
      <c r="A320" s="197"/>
      <c r="B320" s="198"/>
      <c r="C320" s="199"/>
      <c r="D320" s="200"/>
      <c r="E320" s="26"/>
      <c r="F320" s="201"/>
      <c r="G320" s="202"/>
      <c r="H320" s="203"/>
      <c r="I320" s="204"/>
      <c r="J320" s="204"/>
      <c r="K320" s="204"/>
      <c r="L320" s="204"/>
    </row>
    <row r="321" spans="1:12" x14ac:dyDescent="0.3">
      <c r="A321" s="197"/>
      <c r="B321" s="198"/>
      <c r="C321" s="199"/>
      <c r="D321" s="200"/>
      <c r="E321" s="26"/>
      <c r="F321" s="201"/>
      <c r="G321" s="202"/>
      <c r="H321" s="203"/>
      <c r="I321" s="204"/>
      <c r="J321" s="204"/>
      <c r="K321" s="204"/>
      <c r="L321" s="204"/>
    </row>
    <row r="322" spans="1:12" x14ac:dyDescent="0.3">
      <c r="A322" s="197"/>
      <c r="B322" s="198"/>
      <c r="C322" s="199"/>
      <c r="D322" s="200"/>
      <c r="E322" s="26"/>
      <c r="F322" s="201"/>
      <c r="G322" s="202"/>
      <c r="H322" s="203"/>
      <c r="I322" s="204"/>
      <c r="J322" s="204"/>
      <c r="K322" s="204"/>
      <c r="L322" s="204"/>
    </row>
    <row r="323" spans="1:12" x14ac:dyDescent="0.3">
      <c r="A323" s="197"/>
      <c r="B323" s="198"/>
      <c r="C323" s="199"/>
      <c r="D323" s="200"/>
      <c r="E323" s="26"/>
      <c r="F323" s="201"/>
      <c r="G323" s="202"/>
      <c r="H323" s="203"/>
      <c r="I323" s="204"/>
      <c r="J323" s="204"/>
      <c r="K323" s="204"/>
      <c r="L323" s="204"/>
    </row>
    <row r="324" spans="1:12" x14ac:dyDescent="0.3">
      <c r="A324" s="197"/>
      <c r="B324" s="198"/>
      <c r="C324" s="199"/>
      <c r="D324" s="200"/>
      <c r="E324" s="26"/>
      <c r="F324" s="201"/>
      <c r="G324" s="202"/>
      <c r="H324" s="203"/>
      <c r="I324" s="204"/>
      <c r="J324" s="204"/>
      <c r="K324" s="204"/>
      <c r="L324" s="204"/>
    </row>
    <row r="325" spans="1:12" x14ac:dyDescent="0.3">
      <c r="A325" s="197"/>
      <c r="B325" s="198"/>
      <c r="C325" s="199"/>
      <c r="D325" s="200"/>
      <c r="E325" s="26"/>
      <c r="F325" s="201"/>
      <c r="G325" s="202"/>
      <c r="H325" s="203"/>
      <c r="I325" s="204"/>
      <c r="J325" s="204"/>
      <c r="K325" s="204"/>
      <c r="L325" s="204"/>
    </row>
    <row r="326" spans="1:12" x14ac:dyDescent="0.3">
      <c r="A326" s="197"/>
      <c r="B326" s="198"/>
      <c r="C326" s="199"/>
      <c r="D326" s="200"/>
      <c r="E326" s="26"/>
      <c r="F326" s="201"/>
      <c r="G326" s="202"/>
      <c r="H326" s="203"/>
      <c r="I326" s="204"/>
      <c r="J326" s="204"/>
      <c r="K326" s="204"/>
      <c r="L326" s="204"/>
    </row>
    <row r="327" spans="1:12" x14ac:dyDescent="0.3">
      <c r="A327" s="197"/>
      <c r="B327" s="198"/>
      <c r="C327" s="199"/>
      <c r="D327" s="200"/>
      <c r="E327" s="26"/>
      <c r="F327" s="201"/>
      <c r="G327" s="202"/>
      <c r="H327" s="203"/>
      <c r="I327" s="204"/>
      <c r="J327" s="204"/>
      <c r="K327" s="204"/>
      <c r="L327" s="204"/>
    </row>
    <row r="328" spans="1:12" x14ac:dyDescent="0.3">
      <c r="A328" s="197"/>
      <c r="B328" s="198"/>
      <c r="C328" s="199"/>
      <c r="D328" s="200"/>
      <c r="E328" s="26"/>
      <c r="F328" s="201"/>
      <c r="G328" s="202"/>
      <c r="H328" s="203"/>
      <c r="I328" s="204"/>
      <c r="J328" s="204"/>
      <c r="K328" s="204"/>
      <c r="L328" s="204"/>
    </row>
    <row r="329" spans="1:12" x14ac:dyDescent="0.3">
      <c r="A329" s="197"/>
      <c r="B329" s="198"/>
      <c r="C329" s="199"/>
      <c r="D329" s="200"/>
      <c r="E329" s="26"/>
      <c r="F329" s="201"/>
      <c r="G329" s="202"/>
      <c r="H329" s="203"/>
      <c r="I329" s="204"/>
      <c r="J329" s="204"/>
      <c r="K329" s="204"/>
      <c r="L329" s="204"/>
    </row>
    <row r="330" spans="1:12" x14ac:dyDescent="0.3">
      <c r="A330" s="197"/>
      <c r="B330" s="198"/>
      <c r="C330" s="199"/>
      <c r="D330" s="200"/>
      <c r="E330" s="26"/>
      <c r="F330" s="201"/>
      <c r="G330" s="202"/>
      <c r="H330" s="203"/>
      <c r="I330" s="204"/>
      <c r="J330" s="204"/>
      <c r="K330" s="204"/>
      <c r="L330" s="204"/>
    </row>
    <row r="331" spans="1:12" x14ac:dyDescent="0.3">
      <c r="A331" s="197"/>
      <c r="B331" s="198"/>
      <c r="C331" s="199"/>
      <c r="D331" s="200"/>
      <c r="E331" s="26"/>
      <c r="F331" s="201"/>
      <c r="G331" s="202"/>
      <c r="H331" s="203"/>
      <c r="I331" s="204"/>
      <c r="J331" s="204"/>
      <c r="K331" s="204"/>
      <c r="L331" s="204"/>
    </row>
    <row r="332" spans="1:12" x14ac:dyDescent="0.3">
      <c r="A332" s="197"/>
      <c r="B332" s="198"/>
      <c r="C332" s="199"/>
      <c r="D332" s="200"/>
      <c r="E332" s="26"/>
      <c r="F332" s="201"/>
      <c r="G332" s="202"/>
      <c r="H332" s="203"/>
      <c r="I332" s="204"/>
      <c r="J332" s="204"/>
      <c r="K332" s="204"/>
      <c r="L332" s="204"/>
    </row>
    <row r="333" spans="1:12" x14ac:dyDescent="0.3">
      <c r="A333" s="197"/>
      <c r="B333" s="198"/>
      <c r="C333" s="199"/>
      <c r="D333" s="200"/>
      <c r="E333" s="26"/>
      <c r="F333" s="201"/>
      <c r="G333" s="202"/>
      <c r="H333" s="203"/>
      <c r="I333" s="204"/>
      <c r="J333" s="204"/>
      <c r="K333" s="204"/>
      <c r="L333" s="204"/>
    </row>
    <row r="334" spans="1:12" x14ac:dyDescent="0.3">
      <c r="A334" s="197"/>
      <c r="B334" s="198"/>
      <c r="C334" s="199"/>
      <c r="D334" s="200"/>
      <c r="E334" s="26"/>
      <c r="F334" s="201"/>
      <c r="G334" s="202"/>
      <c r="H334" s="203"/>
      <c r="I334" s="204"/>
      <c r="J334" s="204"/>
      <c r="K334" s="204"/>
      <c r="L334" s="204"/>
    </row>
    <row r="335" spans="1:12" x14ac:dyDescent="0.3">
      <c r="A335" s="197"/>
      <c r="B335" s="198"/>
      <c r="C335" s="199"/>
      <c r="D335" s="200"/>
      <c r="E335" s="26"/>
      <c r="F335" s="201"/>
      <c r="G335" s="202"/>
      <c r="H335" s="203"/>
      <c r="I335" s="204"/>
      <c r="J335" s="204"/>
      <c r="K335" s="204"/>
      <c r="L335" s="204"/>
    </row>
    <row r="336" spans="1:12" x14ac:dyDescent="0.3">
      <c r="A336" s="197"/>
      <c r="B336" s="198"/>
      <c r="C336" s="199"/>
      <c r="D336" s="200"/>
      <c r="E336" s="26"/>
      <c r="F336" s="201"/>
      <c r="G336" s="202"/>
      <c r="H336" s="203"/>
      <c r="I336" s="204"/>
      <c r="J336" s="204"/>
      <c r="K336" s="204"/>
      <c r="L336" s="204"/>
    </row>
    <row r="337" spans="1:12" x14ac:dyDescent="0.3">
      <c r="A337" s="197"/>
      <c r="B337" s="198"/>
      <c r="C337" s="199"/>
      <c r="D337" s="200"/>
      <c r="E337" s="26"/>
      <c r="F337" s="201"/>
      <c r="G337" s="202"/>
      <c r="H337" s="203"/>
      <c r="I337" s="204"/>
      <c r="J337" s="204"/>
      <c r="K337" s="204"/>
      <c r="L337" s="204"/>
    </row>
    <row r="338" spans="1:12" x14ac:dyDescent="0.3">
      <c r="A338" s="197"/>
      <c r="B338" s="198"/>
      <c r="C338" s="199"/>
      <c r="D338" s="200"/>
      <c r="E338" s="26"/>
      <c r="F338" s="201"/>
      <c r="G338" s="202"/>
      <c r="H338" s="203"/>
      <c r="I338" s="204"/>
      <c r="J338" s="204"/>
      <c r="K338" s="204"/>
      <c r="L338" s="204"/>
    </row>
    <row r="339" spans="1:12" x14ac:dyDescent="0.3">
      <c r="A339" s="197"/>
      <c r="B339" s="198"/>
      <c r="C339" s="199"/>
      <c r="D339" s="200"/>
      <c r="E339" s="26"/>
      <c r="F339" s="201"/>
      <c r="G339" s="202"/>
      <c r="H339" s="203"/>
      <c r="I339" s="204"/>
      <c r="J339" s="204"/>
      <c r="K339" s="204"/>
      <c r="L339" s="204"/>
    </row>
    <row r="340" spans="1:12" x14ac:dyDescent="0.3">
      <c r="A340" s="197"/>
      <c r="B340" s="198"/>
      <c r="C340" s="199"/>
      <c r="D340" s="200"/>
      <c r="E340" s="26"/>
      <c r="F340" s="201"/>
      <c r="G340" s="202"/>
      <c r="H340" s="203"/>
      <c r="I340" s="204"/>
      <c r="J340" s="204"/>
      <c r="K340" s="204"/>
      <c r="L340" s="204"/>
    </row>
    <row r="341" spans="1:12" x14ac:dyDescent="0.3">
      <c r="A341" s="197"/>
      <c r="B341" s="198"/>
      <c r="C341" s="199"/>
      <c r="D341" s="200"/>
      <c r="E341" s="26"/>
      <c r="F341" s="201"/>
      <c r="G341" s="202"/>
      <c r="H341" s="203"/>
      <c r="I341" s="204"/>
      <c r="J341" s="204"/>
      <c r="K341" s="204"/>
      <c r="L341" s="204"/>
    </row>
    <row r="342" spans="1:12" x14ac:dyDescent="0.3">
      <c r="A342" s="197"/>
      <c r="B342" s="198"/>
      <c r="C342" s="199"/>
      <c r="D342" s="200"/>
      <c r="E342" s="26"/>
      <c r="F342" s="201"/>
      <c r="G342" s="202"/>
      <c r="H342" s="203"/>
      <c r="I342" s="204"/>
      <c r="J342" s="204"/>
      <c r="K342" s="204"/>
      <c r="L342" s="204"/>
    </row>
    <row r="343" spans="1:12" x14ac:dyDescent="0.3">
      <c r="A343" s="197"/>
      <c r="B343" s="198"/>
      <c r="C343" s="199"/>
      <c r="D343" s="200"/>
      <c r="E343" s="26"/>
      <c r="F343" s="201"/>
      <c r="G343" s="202"/>
      <c r="H343" s="203"/>
      <c r="I343" s="204"/>
      <c r="J343" s="204"/>
      <c r="K343" s="204"/>
      <c r="L343" s="204"/>
    </row>
    <row r="344" spans="1:12" x14ac:dyDescent="0.3">
      <c r="A344" s="197"/>
      <c r="B344" s="198"/>
      <c r="C344" s="199"/>
      <c r="D344" s="200"/>
      <c r="E344" s="26"/>
      <c r="F344" s="201"/>
      <c r="G344" s="202"/>
      <c r="H344" s="203"/>
      <c r="I344" s="204"/>
      <c r="J344" s="204"/>
      <c r="K344" s="204"/>
      <c r="L344" s="204"/>
    </row>
    <row r="345" spans="1:12" x14ac:dyDescent="0.3">
      <c r="A345" s="197"/>
      <c r="B345" s="198"/>
      <c r="C345" s="199"/>
      <c r="D345" s="200"/>
      <c r="E345" s="26"/>
      <c r="F345" s="201"/>
      <c r="G345" s="202"/>
      <c r="H345" s="203"/>
      <c r="I345" s="204"/>
      <c r="J345" s="204"/>
      <c r="K345" s="204"/>
      <c r="L345" s="204"/>
    </row>
    <row r="346" spans="1:12" x14ac:dyDescent="0.3">
      <c r="A346" s="197"/>
      <c r="B346" s="198"/>
      <c r="C346" s="199"/>
      <c r="D346" s="200"/>
      <c r="E346" s="26"/>
      <c r="F346" s="201"/>
      <c r="G346" s="202"/>
      <c r="H346" s="203"/>
      <c r="I346" s="204"/>
      <c r="J346" s="204"/>
      <c r="K346" s="204"/>
      <c r="L346" s="204"/>
    </row>
    <row r="347" spans="1:12" x14ac:dyDescent="0.3">
      <c r="A347" s="197"/>
      <c r="B347" s="198"/>
      <c r="C347" s="199"/>
      <c r="D347" s="200"/>
      <c r="E347" s="26"/>
      <c r="F347" s="201"/>
      <c r="G347" s="202"/>
      <c r="H347" s="203"/>
      <c r="I347" s="204"/>
      <c r="J347" s="204"/>
      <c r="K347" s="204"/>
      <c r="L347" s="204"/>
    </row>
    <row r="348" spans="1:12" x14ac:dyDescent="0.3">
      <c r="A348" s="197"/>
      <c r="B348" s="198"/>
      <c r="C348" s="199"/>
      <c r="D348" s="200"/>
      <c r="E348" s="26"/>
      <c r="F348" s="201"/>
      <c r="G348" s="202"/>
      <c r="H348" s="203"/>
      <c r="I348" s="204"/>
      <c r="J348" s="204"/>
      <c r="K348" s="204"/>
      <c r="L348" s="204"/>
    </row>
    <row r="349" spans="1:12" x14ac:dyDescent="0.3">
      <c r="A349" s="197"/>
      <c r="B349" s="198"/>
      <c r="C349" s="199"/>
      <c r="D349" s="200"/>
      <c r="E349" s="26"/>
      <c r="F349" s="201"/>
      <c r="G349" s="202"/>
      <c r="H349" s="203"/>
      <c r="I349" s="204"/>
      <c r="J349" s="204"/>
      <c r="K349" s="204"/>
      <c r="L349" s="204"/>
    </row>
    <row r="350" spans="1:12" x14ac:dyDescent="0.3">
      <c r="A350" s="197"/>
      <c r="B350" s="198"/>
      <c r="C350" s="199"/>
      <c r="D350" s="200"/>
      <c r="E350" s="26"/>
      <c r="F350" s="201"/>
      <c r="G350" s="202"/>
      <c r="H350" s="203"/>
      <c r="I350" s="204"/>
      <c r="J350" s="204"/>
      <c r="K350" s="204"/>
      <c r="L350" s="204"/>
    </row>
    <row r="351" spans="1:12" x14ac:dyDescent="0.3">
      <c r="A351" s="197"/>
      <c r="B351" s="198"/>
      <c r="C351" s="199"/>
      <c r="D351" s="200"/>
      <c r="E351" s="26"/>
      <c r="F351" s="201"/>
      <c r="G351" s="202"/>
      <c r="H351" s="203"/>
      <c r="I351" s="204"/>
      <c r="J351" s="204"/>
      <c r="K351" s="204"/>
      <c r="L351" s="204"/>
    </row>
    <row r="352" spans="1:12" x14ac:dyDescent="0.3">
      <c r="A352" s="197"/>
      <c r="B352" s="198"/>
      <c r="C352" s="199"/>
      <c r="D352" s="200"/>
      <c r="E352" s="26"/>
      <c r="F352" s="201"/>
      <c r="G352" s="202"/>
      <c r="H352" s="203"/>
      <c r="I352" s="204"/>
      <c r="J352" s="204"/>
      <c r="K352" s="204"/>
      <c r="L352" s="204"/>
    </row>
    <row r="353" spans="1:12" x14ac:dyDescent="0.3">
      <c r="A353" s="197"/>
      <c r="B353" s="198"/>
      <c r="C353" s="199"/>
      <c r="D353" s="200"/>
      <c r="E353" s="26"/>
      <c r="F353" s="201"/>
      <c r="G353" s="202"/>
      <c r="H353" s="203"/>
      <c r="I353" s="204"/>
      <c r="J353" s="204"/>
      <c r="K353" s="204"/>
      <c r="L353" s="204"/>
    </row>
    <row r="354" spans="1:12" x14ac:dyDescent="0.3">
      <c r="A354" s="197"/>
      <c r="B354" s="198"/>
      <c r="C354" s="199"/>
      <c r="D354" s="200"/>
      <c r="E354" s="26"/>
      <c r="F354" s="201"/>
      <c r="G354" s="202"/>
      <c r="H354" s="203"/>
      <c r="I354" s="204"/>
      <c r="J354" s="204"/>
      <c r="K354" s="204"/>
      <c r="L354" s="204"/>
    </row>
    <row r="355" spans="1:12" x14ac:dyDescent="0.3">
      <c r="A355" s="197"/>
      <c r="B355" s="198"/>
      <c r="C355" s="199"/>
      <c r="D355" s="200"/>
      <c r="E355" s="26"/>
      <c r="F355" s="201"/>
      <c r="G355" s="202"/>
      <c r="H355" s="203"/>
      <c r="I355" s="204"/>
      <c r="J355" s="204"/>
      <c r="K355" s="204"/>
      <c r="L355" s="204"/>
    </row>
    <row r="356" spans="1:12" x14ac:dyDescent="0.3">
      <c r="A356" s="197"/>
      <c r="B356" s="198"/>
      <c r="C356" s="199"/>
      <c r="D356" s="200"/>
      <c r="E356" s="26"/>
      <c r="F356" s="201"/>
      <c r="G356" s="202"/>
      <c r="H356" s="203"/>
      <c r="I356" s="204"/>
      <c r="J356" s="204"/>
      <c r="K356" s="204"/>
      <c r="L356" s="204"/>
    </row>
    <row r="357" spans="1:12" x14ac:dyDescent="0.3">
      <c r="A357" s="197"/>
      <c r="B357" s="198"/>
      <c r="C357" s="199"/>
      <c r="D357" s="200"/>
      <c r="E357" s="26"/>
      <c r="F357" s="201"/>
      <c r="G357" s="202"/>
      <c r="H357" s="203"/>
      <c r="I357" s="204"/>
      <c r="J357" s="204"/>
      <c r="K357" s="204"/>
      <c r="L357" s="204"/>
    </row>
    <row r="358" spans="1:12" x14ac:dyDescent="0.3">
      <c r="A358" s="197"/>
      <c r="B358" s="198"/>
      <c r="C358" s="199"/>
      <c r="D358" s="200"/>
      <c r="E358" s="26"/>
      <c r="F358" s="201"/>
      <c r="G358" s="202"/>
      <c r="H358" s="203"/>
      <c r="I358" s="204"/>
      <c r="J358" s="204"/>
      <c r="K358" s="204"/>
      <c r="L358" s="204"/>
    </row>
    <row r="359" spans="1:12" x14ac:dyDescent="0.3">
      <c r="A359" s="197"/>
      <c r="B359" s="198"/>
      <c r="C359" s="199"/>
      <c r="D359" s="200"/>
      <c r="E359" s="26"/>
      <c r="F359" s="201"/>
      <c r="G359" s="202"/>
      <c r="H359" s="203"/>
      <c r="I359" s="204"/>
      <c r="J359" s="204"/>
      <c r="K359" s="204"/>
      <c r="L359" s="204"/>
    </row>
    <row r="360" spans="1:12" x14ac:dyDescent="0.3">
      <c r="A360" s="197"/>
      <c r="B360" s="198"/>
      <c r="C360" s="199"/>
      <c r="D360" s="200"/>
      <c r="E360" s="26"/>
      <c r="F360" s="201"/>
      <c r="G360" s="202"/>
      <c r="H360" s="203"/>
      <c r="I360" s="204"/>
      <c r="J360" s="204"/>
      <c r="K360" s="204"/>
      <c r="L360" s="204"/>
    </row>
    <row r="361" spans="1:12" x14ac:dyDescent="0.3">
      <c r="A361" s="197"/>
      <c r="B361" s="198"/>
      <c r="C361" s="199"/>
      <c r="D361" s="200"/>
      <c r="E361" s="26"/>
      <c r="F361" s="201"/>
      <c r="G361" s="202"/>
      <c r="H361" s="203"/>
      <c r="I361" s="204"/>
      <c r="J361" s="204"/>
      <c r="K361" s="204"/>
      <c r="L361" s="204"/>
    </row>
    <row r="362" spans="1:12" x14ac:dyDescent="0.3">
      <c r="A362" s="197"/>
      <c r="B362" s="198"/>
      <c r="C362" s="199"/>
      <c r="D362" s="200"/>
      <c r="E362" s="26"/>
      <c r="F362" s="201"/>
      <c r="G362" s="202"/>
      <c r="H362" s="203"/>
      <c r="I362" s="204"/>
      <c r="J362" s="204"/>
      <c r="K362" s="204"/>
      <c r="L362" s="204"/>
    </row>
    <row r="363" spans="1:12" x14ac:dyDescent="0.3">
      <c r="A363" s="197"/>
      <c r="B363" s="198"/>
      <c r="C363" s="199"/>
      <c r="D363" s="200"/>
      <c r="E363" s="26"/>
      <c r="F363" s="201"/>
      <c r="G363" s="202"/>
      <c r="H363" s="203"/>
      <c r="I363" s="204"/>
      <c r="J363" s="204"/>
      <c r="K363" s="204"/>
      <c r="L363" s="204"/>
    </row>
    <row r="364" spans="1:12" x14ac:dyDescent="0.3">
      <c r="A364" s="197"/>
      <c r="B364" s="198"/>
      <c r="C364" s="199"/>
      <c r="D364" s="200"/>
      <c r="E364" s="26"/>
      <c r="F364" s="201"/>
      <c r="G364" s="202"/>
      <c r="H364" s="203"/>
      <c r="I364" s="204"/>
      <c r="J364" s="204"/>
      <c r="K364" s="204"/>
      <c r="L364" s="204"/>
    </row>
    <row r="365" spans="1:12" x14ac:dyDescent="0.3">
      <c r="A365" s="197"/>
      <c r="B365" s="198"/>
      <c r="C365" s="199"/>
      <c r="D365" s="200"/>
      <c r="E365" s="26"/>
      <c r="F365" s="201"/>
      <c r="G365" s="202"/>
      <c r="H365" s="203"/>
      <c r="I365" s="204"/>
      <c r="J365" s="204"/>
      <c r="K365" s="204"/>
      <c r="L365" s="204"/>
    </row>
    <row r="366" spans="1:12" x14ac:dyDescent="0.3">
      <c r="A366" s="197"/>
      <c r="B366" s="198"/>
      <c r="C366" s="199"/>
      <c r="D366" s="200"/>
      <c r="E366" s="26"/>
      <c r="F366" s="201"/>
      <c r="G366" s="202"/>
      <c r="H366" s="203"/>
      <c r="I366" s="204"/>
      <c r="J366" s="204"/>
      <c r="K366" s="204"/>
      <c r="L366" s="204"/>
    </row>
    <row r="367" spans="1:12" x14ac:dyDescent="0.3">
      <c r="A367" s="197"/>
      <c r="B367" s="198"/>
      <c r="C367" s="199"/>
      <c r="D367" s="200"/>
      <c r="E367" s="26"/>
      <c r="F367" s="201"/>
      <c r="G367" s="202"/>
      <c r="H367" s="203"/>
      <c r="I367" s="204"/>
      <c r="J367" s="204"/>
      <c r="K367" s="204"/>
      <c r="L367" s="204"/>
    </row>
    <row r="368" spans="1:12" x14ac:dyDescent="0.3">
      <c r="A368" s="197"/>
      <c r="B368" s="198"/>
      <c r="C368" s="199"/>
      <c r="D368" s="200"/>
      <c r="E368" s="26"/>
      <c r="F368" s="201"/>
      <c r="G368" s="202"/>
      <c r="H368" s="203"/>
      <c r="I368" s="204"/>
      <c r="J368" s="204"/>
      <c r="K368" s="204"/>
      <c r="L368" s="204"/>
    </row>
    <row r="369" spans="1:12" x14ac:dyDescent="0.3">
      <c r="A369" s="197"/>
      <c r="B369" s="198"/>
      <c r="C369" s="199"/>
      <c r="D369" s="200"/>
      <c r="E369" s="26"/>
      <c r="F369" s="201"/>
      <c r="G369" s="202"/>
      <c r="H369" s="203"/>
      <c r="I369" s="204"/>
      <c r="J369" s="204"/>
      <c r="K369" s="204"/>
      <c r="L369" s="204"/>
    </row>
    <row r="370" spans="1:12" x14ac:dyDescent="0.3">
      <c r="A370" s="197"/>
      <c r="B370" s="198"/>
      <c r="C370" s="199"/>
      <c r="D370" s="200"/>
      <c r="E370" s="26"/>
      <c r="F370" s="201"/>
      <c r="G370" s="202"/>
      <c r="H370" s="203"/>
      <c r="I370" s="204"/>
      <c r="J370" s="204"/>
      <c r="K370" s="204"/>
      <c r="L370" s="204"/>
    </row>
    <row r="371" spans="1:12" x14ac:dyDescent="0.3">
      <c r="A371" s="197"/>
      <c r="B371" s="198"/>
      <c r="C371" s="199"/>
      <c r="D371" s="200"/>
      <c r="E371" s="26"/>
      <c r="F371" s="201"/>
      <c r="G371" s="202"/>
      <c r="H371" s="203"/>
      <c r="I371" s="204"/>
      <c r="J371" s="204"/>
      <c r="K371" s="204"/>
      <c r="L371" s="204"/>
    </row>
    <row r="372" spans="1:12" x14ac:dyDescent="0.3">
      <c r="A372" s="197"/>
      <c r="B372" s="198"/>
      <c r="C372" s="199"/>
      <c r="D372" s="200"/>
      <c r="E372" s="26"/>
      <c r="F372" s="201"/>
      <c r="G372" s="202"/>
      <c r="H372" s="203"/>
      <c r="I372" s="204"/>
      <c r="J372" s="204"/>
      <c r="K372" s="204"/>
      <c r="L372" s="204"/>
    </row>
    <row r="373" spans="1:12" x14ac:dyDescent="0.3">
      <c r="A373" s="197"/>
      <c r="B373" s="198"/>
      <c r="C373" s="199"/>
      <c r="D373" s="200"/>
      <c r="E373" s="26"/>
      <c r="F373" s="201"/>
      <c r="G373" s="202"/>
      <c r="H373" s="203"/>
      <c r="I373" s="204"/>
      <c r="J373" s="204"/>
      <c r="K373" s="204"/>
      <c r="L373" s="204"/>
    </row>
    <row r="374" spans="1:12" x14ac:dyDescent="0.3">
      <c r="A374" s="197"/>
      <c r="B374" s="198"/>
      <c r="C374" s="199"/>
      <c r="D374" s="200"/>
      <c r="E374" s="26"/>
      <c r="F374" s="201"/>
      <c r="G374" s="202"/>
      <c r="H374" s="203"/>
      <c r="I374" s="204"/>
      <c r="J374" s="204"/>
      <c r="K374" s="204"/>
      <c r="L374" s="204"/>
    </row>
    <row r="375" spans="1:12" x14ac:dyDescent="0.3">
      <c r="A375" s="197"/>
      <c r="B375" s="198"/>
      <c r="C375" s="199"/>
      <c r="D375" s="200"/>
      <c r="E375" s="26"/>
      <c r="F375" s="201"/>
      <c r="G375" s="202"/>
      <c r="H375" s="203"/>
      <c r="I375" s="204"/>
      <c r="J375" s="204"/>
      <c r="K375" s="204"/>
      <c r="L375" s="204"/>
    </row>
    <row r="376" spans="1:12" x14ac:dyDescent="0.3">
      <c r="A376" s="197"/>
      <c r="B376" s="198"/>
      <c r="C376" s="199"/>
      <c r="D376" s="200"/>
      <c r="E376" s="26"/>
      <c r="F376" s="201"/>
      <c r="G376" s="202"/>
      <c r="H376" s="203"/>
      <c r="I376" s="204"/>
      <c r="J376" s="204"/>
      <c r="K376" s="204"/>
      <c r="L376" s="204"/>
    </row>
    <row r="377" spans="1:12" x14ac:dyDescent="0.3">
      <c r="A377" s="197"/>
      <c r="B377" s="198"/>
      <c r="C377" s="199"/>
      <c r="D377" s="200"/>
      <c r="E377" s="26"/>
      <c r="F377" s="201"/>
      <c r="G377" s="202"/>
      <c r="H377" s="203"/>
      <c r="I377" s="204"/>
      <c r="J377" s="204"/>
      <c r="K377" s="204"/>
      <c r="L377" s="204"/>
    </row>
    <row r="378" spans="1:12" x14ac:dyDescent="0.3">
      <c r="A378" s="197"/>
      <c r="B378" s="198"/>
      <c r="C378" s="199"/>
      <c r="D378" s="200"/>
      <c r="E378" s="26"/>
      <c r="F378" s="201"/>
      <c r="G378" s="202"/>
      <c r="H378" s="203"/>
      <c r="I378" s="204"/>
      <c r="J378" s="204"/>
      <c r="K378" s="204"/>
      <c r="L378" s="204"/>
    </row>
    <row r="379" spans="1:12" x14ac:dyDescent="0.3">
      <c r="A379" s="197"/>
      <c r="B379" s="198"/>
      <c r="C379" s="199"/>
      <c r="D379" s="200"/>
      <c r="E379" s="26"/>
      <c r="F379" s="201"/>
      <c r="G379" s="202"/>
      <c r="H379" s="203"/>
      <c r="I379" s="204"/>
      <c r="J379" s="204"/>
      <c r="K379" s="204"/>
      <c r="L379" s="204"/>
    </row>
    <row r="380" spans="1:12" x14ac:dyDescent="0.3">
      <c r="A380" s="197"/>
      <c r="B380" s="198"/>
      <c r="C380" s="199"/>
      <c r="D380" s="200"/>
      <c r="E380" s="26"/>
      <c r="F380" s="201"/>
      <c r="G380" s="202"/>
      <c r="H380" s="203"/>
      <c r="I380" s="204"/>
      <c r="J380" s="204"/>
      <c r="K380" s="204"/>
      <c r="L380" s="204"/>
    </row>
    <row r="381" spans="1:12" x14ac:dyDescent="0.3">
      <c r="A381" s="197"/>
      <c r="B381" s="198"/>
      <c r="C381" s="199"/>
      <c r="D381" s="200"/>
      <c r="E381" s="26"/>
      <c r="F381" s="201"/>
      <c r="G381" s="202"/>
      <c r="H381" s="203"/>
      <c r="I381" s="204"/>
      <c r="J381" s="204"/>
      <c r="K381" s="204"/>
      <c r="L381" s="204"/>
    </row>
    <row r="382" spans="1:12" x14ac:dyDescent="0.3">
      <c r="A382" s="197"/>
      <c r="B382" s="198"/>
      <c r="C382" s="199"/>
      <c r="D382" s="200"/>
      <c r="E382" s="26"/>
      <c r="F382" s="201"/>
      <c r="G382" s="202"/>
      <c r="H382" s="203"/>
      <c r="I382" s="204"/>
      <c r="J382" s="204"/>
      <c r="K382" s="204"/>
      <c r="L382" s="204"/>
    </row>
    <row r="383" spans="1:12" x14ac:dyDescent="0.3">
      <c r="A383" s="197"/>
      <c r="B383" s="198"/>
      <c r="C383" s="199"/>
      <c r="D383" s="200"/>
      <c r="E383" s="26"/>
      <c r="F383" s="201"/>
      <c r="G383" s="202"/>
      <c r="H383" s="203"/>
      <c r="I383" s="204"/>
      <c r="J383" s="204"/>
      <c r="K383" s="204"/>
      <c r="L383" s="204"/>
    </row>
    <row r="384" spans="1:12" x14ac:dyDescent="0.3">
      <c r="A384" s="197"/>
      <c r="B384" s="198"/>
      <c r="C384" s="199"/>
      <c r="D384" s="200"/>
      <c r="E384" s="26"/>
      <c r="F384" s="201"/>
      <c r="G384" s="202"/>
      <c r="H384" s="203"/>
      <c r="I384" s="204"/>
      <c r="J384" s="204"/>
      <c r="K384" s="204"/>
      <c r="L384" s="204"/>
    </row>
    <row r="385" spans="1:12" x14ac:dyDescent="0.3">
      <c r="A385" s="197"/>
      <c r="B385" s="198"/>
      <c r="C385" s="199"/>
      <c r="D385" s="200"/>
      <c r="E385" s="26"/>
      <c r="F385" s="201"/>
      <c r="G385" s="202"/>
      <c r="H385" s="203"/>
      <c r="I385" s="204"/>
      <c r="J385" s="204"/>
      <c r="K385" s="204"/>
      <c r="L385" s="204"/>
    </row>
    <row r="386" spans="1:12" x14ac:dyDescent="0.3">
      <c r="A386" s="197"/>
      <c r="B386" s="198"/>
      <c r="C386" s="199"/>
      <c r="D386" s="200"/>
      <c r="E386" s="26"/>
      <c r="F386" s="201"/>
      <c r="G386" s="202"/>
      <c r="H386" s="203"/>
      <c r="I386" s="204"/>
      <c r="J386" s="204"/>
      <c r="K386" s="204"/>
      <c r="L386" s="204"/>
    </row>
    <row r="387" spans="1:12" x14ac:dyDescent="0.3">
      <c r="A387" s="197"/>
      <c r="B387" s="198"/>
      <c r="C387" s="199"/>
      <c r="D387" s="200"/>
      <c r="E387" s="26"/>
      <c r="F387" s="201"/>
      <c r="G387" s="202"/>
      <c r="H387" s="203"/>
      <c r="I387" s="204"/>
      <c r="J387" s="204"/>
      <c r="K387" s="204"/>
      <c r="L387" s="204"/>
    </row>
    <row r="388" spans="1:12" x14ac:dyDescent="0.3">
      <c r="A388" s="197"/>
      <c r="B388" s="198"/>
      <c r="C388" s="199"/>
      <c r="D388" s="200"/>
      <c r="E388" s="26"/>
      <c r="F388" s="201"/>
      <c r="G388" s="202"/>
      <c r="H388" s="203"/>
      <c r="I388" s="204"/>
      <c r="J388" s="204"/>
      <c r="K388" s="204"/>
      <c r="L388" s="204"/>
    </row>
    <row r="389" spans="1:12" x14ac:dyDescent="0.3">
      <c r="A389" s="197"/>
      <c r="B389" s="198"/>
      <c r="C389" s="199"/>
      <c r="D389" s="200"/>
      <c r="E389" s="26"/>
      <c r="F389" s="201"/>
      <c r="G389" s="202"/>
      <c r="H389" s="203"/>
      <c r="I389" s="204"/>
      <c r="J389" s="204"/>
      <c r="K389" s="204"/>
      <c r="L389" s="204"/>
    </row>
    <row r="390" spans="1:12" x14ac:dyDescent="0.3">
      <c r="A390" s="197"/>
      <c r="B390" s="198"/>
      <c r="C390" s="199"/>
      <c r="D390" s="200"/>
      <c r="E390" s="26"/>
      <c r="F390" s="201"/>
      <c r="G390" s="202"/>
      <c r="H390" s="203"/>
      <c r="I390" s="204"/>
      <c r="J390" s="204"/>
      <c r="K390" s="204"/>
      <c r="L390" s="204"/>
    </row>
    <row r="391" spans="1:12" x14ac:dyDescent="0.3">
      <c r="A391" s="197"/>
      <c r="B391" s="198"/>
      <c r="C391" s="199"/>
      <c r="D391" s="200"/>
      <c r="E391" s="26"/>
      <c r="F391" s="201"/>
      <c r="G391" s="202"/>
      <c r="H391" s="203"/>
      <c r="I391" s="204"/>
      <c r="J391" s="204"/>
      <c r="K391" s="204"/>
      <c r="L391" s="204"/>
    </row>
    <row r="392" spans="1:12" x14ac:dyDescent="0.3">
      <c r="A392" s="197"/>
      <c r="B392" s="198"/>
      <c r="C392" s="199"/>
      <c r="D392" s="200"/>
      <c r="E392" s="26"/>
      <c r="F392" s="201"/>
      <c r="G392" s="202"/>
      <c r="H392" s="203"/>
      <c r="I392" s="204"/>
      <c r="J392" s="204"/>
      <c r="K392" s="204"/>
      <c r="L392" s="204"/>
    </row>
    <row r="393" spans="1:12" x14ac:dyDescent="0.3">
      <c r="A393" s="197"/>
      <c r="B393" s="198"/>
      <c r="C393" s="199"/>
      <c r="D393" s="200"/>
      <c r="E393" s="26"/>
      <c r="F393" s="201"/>
      <c r="G393" s="202"/>
      <c r="H393" s="203"/>
      <c r="I393" s="204"/>
      <c r="J393" s="204"/>
      <c r="K393" s="204"/>
      <c r="L393" s="204"/>
    </row>
    <row r="394" spans="1:12" x14ac:dyDescent="0.3">
      <c r="A394" s="197"/>
      <c r="B394" s="198"/>
      <c r="C394" s="199"/>
      <c r="D394" s="200"/>
      <c r="E394" s="26"/>
      <c r="F394" s="201"/>
      <c r="G394" s="202"/>
      <c r="H394" s="203"/>
      <c r="I394" s="204"/>
      <c r="J394" s="204"/>
      <c r="K394" s="204"/>
      <c r="L394" s="204"/>
    </row>
    <row r="395" spans="1:12" x14ac:dyDescent="0.3">
      <c r="A395" s="197"/>
      <c r="B395" s="198"/>
      <c r="C395" s="199"/>
      <c r="D395" s="200"/>
      <c r="E395" s="26"/>
      <c r="F395" s="201"/>
      <c r="G395" s="202"/>
      <c r="H395" s="203"/>
      <c r="I395" s="204"/>
      <c r="J395" s="204"/>
      <c r="K395" s="204"/>
      <c r="L395" s="204"/>
    </row>
    <row r="396" spans="1:12" x14ac:dyDescent="0.3">
      <c r="A396" s="197"/>
      <c r="B396" s="198"/>
      <c r="C396" s="199"/>
      <c r="D396" s="200"/>
      <c r="E396" s="26"/>
      <c r="F396" s="201"/>
      <c r="G396" s="202"/>
      <c r="H396" s="203"/>
      <c r="I396" s="204"/>
      <c r="J396" s="204"/>
      <c r="K396" s="204"/>
      <c r="L396" s="204"/>
    </row>
    <row r="397" spans="1:12" x14ac:dyDescent="0.3">
      <c r="A397" s="197"/>
      <c r="B397" s="198"/>
      <c r="C397" s="199"/>
      <c r="D397" s="200"/>
      <c r="E397" s="26"/>
      <c r="F397" s="201"/>
      <c r="G397" s="202"/>
      <c r="H397" s="203"/>
      <c r="I397" s="204"/>
      <c r="J397" s="204"/>
      <c r="K397" s="204"/>
      <c r="L397" s="204"/>
    </row>
    <row r="398" spans="1:12" x14ac:dyDescent="0.3">
      <c r="A398" s="197"/>
      <c r="B398" s="198"/>
      <c r="C398" s="199"/>
      <c r="D398" s="200"/>
      <c r="E398" s="26"/>
      <c r="F398" s="201"/>
      <c r="G398" s="202"/>
      <c r="H398" s="203"/>
      <c r="I398" s="204"/>
      <c r="J398" s="204"/>
      <c r="K398" s="204"/>
      <c r="L398" s="204"/>
    </row>
    <row r="399" spans="1:12" x14ac:dyDescent="0.3">
      <c r="A399" s="197"/>
      <c r="B399" s="198"/>
      <c r="C399" s="199"/>
      <c r="D399" s="200"/>
      <c r="E399" s="26"/>
      <c r="F399" s="201"/>
      <c r="G399" s="202"/>
      <c r="H399" s="203"/>
      <c r="I399" s="204"/>
      <c r="J399" s="204"/>
      <c r="K399" s="204"/>
      <c r="L399" s="204"/>
    </row>
    <row r="400" spans="1:12" x14ac:dyDescent="0.3">
      <c r="A400" s="197"/>
      <c r="B400" s="198"/>
      <c r="C400" s="199"/>
      <c r="D400" s="200"/>
      <c r="E400" s="26"/>
      <c r="F400" s="201"/>
      <c r="G400" s="202"/>
      <c r="H400" s="203"/>
      <c r="I400" s="204"/>
      <c r="J400" s="204"/>
      <c r="K400" s="204"/>
      <c r="L400" s="204"/>
    </row>
    <row r="401" spans="1:12" x14ac:dyDescent="0.3">
      <c r="A401" s="197"/>
      <c r="B401" s="198"/>
      <c r="C401" s="199"/>
      <c r="D401" s="200"/>
      <c r="E401" s="26"/>
      <c r="F401" s="201"/>
      <c r="G401" s="202"/>
      <c r="H401" s="203"/>
      <c r="I401" s="204"/>
      <c r="J401" s="204"/>
      <c r="K401" s="204"/>
      <c r="L401" s="204"/>
    </row>
    <row r="402" spans="1:12" x14ac:dyDescent="0.3">
      <c r="A402" s="197"/>
      <c r="B402" s="198"/>
      <c r="C402" s="199"/>
      <c r="D402" s="200"/>
      <c r="E402" s="26"/>
      <c r="F402" s="201"/>
      <c r="G402" s="202"/>
      <c r="H402" s="203"/>
      <c r="I402" s="204"/>
      <c r="J402" s="204"/>
      <c r="K402" s="204"/>
      <c r="L402" s="204"/>
    </row>
    <row r="403" spans="1:12" x14ac:dyDescent="0.3">
      <c r="A403" s="197"/>
      <c r="B403" s="198"/>
      <c r="C403" s="199"/>
      <c r="D403" s="200"/>
      <c r="E403" s="26"/>
      <c r="F403" s="201"/>
      <c r="G403" s="202"/>
      <c r="H403" s="203"/>
      <c r="I403" s="204"/>
      <c r="J403" s="204"/>
      <c r="K403" s="204"/>
      <c r="L403" s="204"/>
    </row>
    <row r="404" spans="1:12" x14ac:dyDescent="0.3">
      <c r="A404" s="197"/>
      <c r="B404" s="198"/>
      <c r="C404" s="199"/>
      <c r="D404" s="200"/>
      <c r="E404" s="26"/>
      <c r="F404" s="201"/>
      <c r="G404" s="202"/>
      <c r="H404" s="203"/>
      <c r="I404" s="204"/>
      <c r="J404" s="204"/>
      <c r="K404" s="204"/>
      <c r="L404" s="204"/>
    </row>
    <row r="405" spans="1:12" x14ac:dyDescent="0.3">
      <c r="A405" s="197"/>
      <c r="B405" s="198"/>
      <c r="C405" s="199"/>
      <c r="D405" s="200"/>
      <c r="E405" s="26"/>
      <c r="F405" s="201"/>
      <c r="G405" s="202"/>
      <c r="H405" s="203"/>
      <c r="I405" s="204"/>
      <c r="J405" s="204"/>
      <c r="K405" s="204"/>
      <c r="L405" s="204"/>
    </row>
    <row r="406" spans="1:12" x14ac:dyDescent="0.3">
      <c r="A406" s="197"/>
      <c r="B406" s="198"/>
      <c r="C406" s="199"/>
      <c r="D406" s="200"/>
      <c r="E406" s="26"/>
      <c r="F406" s="201"/>
      <c r="G406" s="202"/>
      <c r="H406" s="203"/>
      <c r="I406" s="204"/>
      <c r="J406" s="204"/>
      <c r="K406" s="204"/>
      <c r="L406" s="204"/>
    </row>
    <row r="407" spans="1:12" x14ac:dyDescent="0.3">
      <c r="A407" s="197"/>
      <c r="B407" s="198"/>
      <c r="C407" s="199"/>
      <c r="D407" s="200"/>
      <c r="E407" s="26"/>
      <c r="F407" s="201"/>
      <c r="G407" s="202"/>
      <c r="H407" s="203"/>
      <c r="I407" s="204"/>
      <c r="J407" s="204"/>
      <c r="K407" s="204"/>
      <c r="L407" s="204"/>
    </row>
    <row r="408" spans="1:12" x14ac:dyDescent="0.3">
      <c r="A408" s="197"/>
      <c r="B408" s="198"/>
      <c r="C408" s="199"/>
      <c r="D408" s="200"/>
      <c r="E408" s="26"/>
      <c r="F408" s="201"/>
      <c r="G408" s="202"/>
      <c r="H408" s="203"/>
      <c r="I408" s="204"/>
      <c r="J408" s="204"/>
      <c r="K408" s="204"/>
      <c r="L408" s="204"/>
    </row>
    <row r="409" spans="1:12" x14ac:dyDescent="0.3">
      <c r="A409" s="197"/>
      <c r="B409" s="198"/>
      <c r="C409" s="199"/>
      <c r="D409" s="200"/>
      <c r="E409" s="26"/>
      <c r="F409" s="201"/>
      <c r="G409" s="202"/>
      <c r="H409" s="203"/>
      <c r="I409" s="204"/>
      <c r="J409" s="204"/>
      <c r="K409" s="204"/>
      <c r="L409" s="204"/>
    </row>
    <row r="410" spans="1:12" x14ac:dyDescent="0.3">
      <c r="A410" s="197"/>
      <c r="B410" s="198"/>
      <c r="C410" s="199"/>
      <c r="D410" s="200"/>
      <c r="E410" s="26"/>
      <c r="F410" s="201"/>
      <c r="G410" s="202"/>
      <c r="H410" s="203"/>
      <c r="I410" s="204"/>
      <c r="J410" s="204"/>
      <c r="K410" s="204"/>
      <c r="L410" s="204"/>
    </row>
    <row r="411" spans="1:12" x14ac:dyDescent="0.3">
      <c r="A411" s="197"/>
      <c r="B411" s="198"/>
      <c r="C411" s="199"/>
      <c r="D411" s="200"/>
      <c r="E411" s="26"/>
      <c r="F411" s="201"/>
      <c r="G411" s="202"/>
      <c r="H411" s="203"/>
      <c r="I411" s="204"/>
      <c r="J411" s="204"/>
      <c r="K411" s="204"/>
      <c r="L411" s="204"/>
    </row>
    <row r="412" spans="1:12" x14ac:dyDescent="0.3">
      <c r="A412" s="197"/>
      <c r="B412" s="198"/>
      <c r="C412" s="199"/>
      <c r="D412" s="200"/>
      <c r="E412" s="26"/>
      <c r="F412" s="201"/>
      <c r="G412" s="202"/>
      <c r="H412" s="203"/>
      <c r="I412" s="204"/>
      <c r="J412" s="204"/>
      <c r="K412" s="204"/>
      <c r="L412" s="204"/>
    </row>
    <row r="413" spans="1:12" x14ac:dyDescent="0.3">
      <c r="A413" s="197"/>
      <c r="B413" s="198"/>
      <c r="C413" s="199"/>
      <c r="D413" s="200"/>
      <c r="E413" s="26"/>
      <c r="F413" s="201"/>
      <c r="G413" s="202"/>
      <c r="H413" s="203"/>
      <c r="I413" s="204"/>
      <c r="J413" s="204"/>
      <c r="K413" s="204"/>
      <c r="L413" s="204"/>
    </row>
    <row r="414" spans="1:12" x14ac:dyDescent="0.3">
      <c r="A414" s="197"/>
      <c r="B414" s="198"/>
      <c r="C414" s="199"/>
      <c r="D414" s="200"/>
      <c r="E414" s="26"/>
      <c r="F414" s="201"/>
      <c r="G414" s="202"/>
      <c r="H414" s="203"/>
      <c r="I414" s="204"/>
      <c r="J414" s="204"/>
      <c r="K414" s="204"/>
      <c r="L414" s="204"/>
    </row>
    <row r="415" spans="1:12" x14ac:dyDescent="0.3">
      <c r="A415" s="197"/>
      <c r="B415" s="198"/>
      <c r="C415" s="199"/>
      <c r="D415" s="200"/>
      <c r="E415" s="26"/>
      <c r="F415" s="201"/>
      <c r="G415" s="202"/>
      <c r="H415" s="203"/>
      <c r="I415" s="204"/>
      <c r="J415" s="204"/>
      <c r="K415" s="204"/>
      <c r="L415" s="204"/>
    </row>
    <row r="416" spans="1:12" x14ac:dyDescent="0.3">
      <c r="A416" s="197"/>
      <c r="B416" s="198"/>
      <c r="C416" s="199"/>
      <c r="D416" s="200"/>
      <c r="E416" s="26"/>
      <c r="F416" s="201"/>
      <c r="G416" s="202"/>
      <c r="H416" s="203"/>
      <c r="I416" s="204"/>
      <c r="J416" s="204"/>
      <c r="K416" s="204"/>
      <c r="L416" s="204"/>
    </row>
    <row r="417" spans="1:12" x14ac:dyDescent="0.3">
      <c r="A417" s="197"/>
      <c r="B417" s="198"/>
      <c r="C417" s="199"/>
      <c r="D417" s="200"/>
      <c r="E417" s="26"/>
      <c r="F417" s="201"/>
      <c r="G417" s="202"/>
      <c r="H417" s="203"/>
      <c r="I417" s="204"/>
      <c r="J417" s="204"/>
      <c r="K417" s="204"/>
      <c r="L417" s="204"/>
    </row>
    <row r="418" spans="1:12" x14ac:dyDescent="0.3">
      <c r="A418" s="197"/>
      <c r="B418" s="198"/>
      <c r="C418" s="199"/>
      <c r="D418" s="200"/>
      <c r="E418" s="26"/>
      <c r="F418" s="201"/>
      <c r="G418" s="202"/>
      <c r="H418" s="203"/>
      <c r="I418" s="204"/>
      <c r="J418" s="204"/>
      <c r="K418" s="204"/>
      <c r="L418" s="204"/>
    </row>
    <row r="419" spans="1:12" x14ac:dyDescent="0.3">
      <c r="A419" s="197"/>
      <c r="B419" s="198"/>
      <c r="C419" s="199"/>
      <c r="D419" s="200"/>
      <c r="E419" s="26"/>
      <c r="F419" s="201"/>
      <c r="G419" s="202"/>
      <c r="H419" s="203"/>
      <c r="I419" s="204"/>
      <c r="J419" s="204"/>
      <c r="K419" s="204"/>
      <c r="L419" s="204"/>
    </row>
    <row r="420" spans="1:12" x14ac:dyDescent="0.3">
      <c r="A420" s="197"/>
      <c r="B420" s="198"/>
      <c r="C420" s="199"/>
      <c r="D420" s="200"/>
      <c r="E420" s="26"/>
      <c r="F420" s="201"/>
      <c r="G420" s="202"/>
      <c r="H420" s="203"/>
      <c r="I420" s="204"/>
      <c r="J420" s="204"/>
      <c r="K420" s="204"/>
      <c r="L420" s="204"/>
    </row>
    <row r="421" spans="1:12" x14ac:dyDescent="0.3">
      <c r="A421" s="197"/>
      <c r="B421" s="198"/>
      <c r="C421" s="199"/>
      <c r="D421" s="200"/>
      <c r="E421" s="26"/>
      <c r="F421" s="201"/>
      <c r="G421" s="202"/>
      <c r="H421" s="203"/>
      <c r="I421" s="204"/>
      <c r="J421" s="204"/>
      <c r="K421" s="204"/>
      <c r="L421" s="204"/>
    </row>
    <row r="422" spans="1:12" x14ac:dyDescent="0.3">
      <c r="A422" s="197"/>
      <c r="B422" s="198"/>
      <c r="C422" s="199"/>
      <c r="D422" s="200"/>
      <c r="E422" s="26"/>
      <c r="F422" s="201"/>
      <c r="G422" s="202"/>
      <c r="H422" s="203"/>
      <c r="I422" s="204"/>
      <c r="J422" s="204"/>
      <c r="K422" s="204"/>
      <c r="L422" s="204"/>
    </row>
    <row r="423" spans="1:12" x14ac:dyDescent="0.3">
      <c r="A423" s="197"/>
      <c r="B423" s="198"/>
      <c r="C423" s="199"/>
      <c r="D423" s="200"/>
      <c r="E423" s="26"/>
      <c r="F423" s="201"/>
      <c r="G423" s="202"/>
      <c r="H423" s="203"/>
      <c r="I423" s="204"/>
      <c r="J423" s="204"/>
      <c r="K423" s="204"/>
      <c r="L423" s="204"/>
    </row>
    <row r="424" spans="1:12" x14ac:dyDescent="0.3">
      <c r="A424" s="197"/>
      <c r="B424" s="198"/>
      <c r="C424" s="199"/>
      <c r="D424" s="200"/>
      <c r="E424" s="26"/>
      <c r="F424" s="201"/>
      <c r="G424" s="202"/>
      <c r="H424" s="203"/>
      <c r="I424" s="204"/>
      <c r="J424" s="204"/>
      <c r="K424" s="204"/>
      <c r="L424" s="204"/>
    </row>
    <row r="425" spans="1:12" x14ac:dyDescent="0.3">
      <c r="A425" s="197"/>
      <c r="B425" s="198"/>
      <c r="C425" s="199"/>
      <c r="D425" s="200"/>
      <c r="E425" s="26"/>
      <c r="F425" s="201"/>
      <c r="G425" s="202"/>
      <c r="H425" s="203"/>
      <c r="I425" s="204"/>
      <c r="J425" s="204"/>
      <c r="K425" s="204"/>
      <c r="L425" s="204"/>
    </row>
    <row r="426" spans="1:12" x14ac:dyDescent="0.3">
      <c r="A426" s="197"/>
      <c r="B426" s="198"/>
      <c r="C426" s="199"/>
      <c r="D426" s="200"/>
      <c r="E426" s="26"/>
      <c r="F426" s="201"/>
      <c r="G426" s="202"/>
      <c r="H426" s="203"/>
      <c r="I426" s="204"/>
      <c r="J426" s="204"/>
      <c r="K426" s="204"/>
      <c r="L426" s="204"/>
    </row>
    <row r="427" spans="1:12" x14ac:dyDescent="0.3">
      <c r="A427" s="197"/>
      <c r="B427" s="198"/>
      <c r="C427" s="199"/>
      <c r="D427" s="200"/>
      <c r="E427" s="26"/>
      <c r="F427" s="201"/>
      <c r="G427" s="202"/>
      <c r="H427" s="203"/>
      <c r="I427" s="204"/>
      <c r="J427" s="204"/>
      <c r="K427" s="204"/>
      <c r="L427" s="204"/>
    </row>
    <row r="428" spans="1:12" x14ac:dyDescent="0.3">
      <c r="A428" s="197"/>
      <c r="B428" s="198"/>
      <c r="C428" s="199"/>
      <c r="D428" s="200"/>
      <c r="E428" s="26"/>
      <c r="F428" s="201"/>
      <c r="G428" s="202"/>
      <c r="H428" s="203"/>
      <c r="I428" s="204"/>
      <c r="J428" s="204"/>
      <c r="K428" s="204"/>
      <c r="L428" s="204"/>
    </row>
    <row r="429" spans="1:12" x14ac:dyDescent="0.3">
      <c r="A429" s="197"/>
      <c r="B429" s="198"/>
      <c r="C429" s="199"/>
      <c r="D429" s="200"/>
      <c r="E429" s="26"/>
      <c r="F429" s="201"/>
      <c r="G429" s="202"/>
      <c r="H429" s="203"/>
      <c r="I429" s="204"/>
      <c r="J429" s="204"/>
      <c r="K429" s="204"/>
      <c r="L429" s="204"/>
    </row>
    <row r="430" spans="1:12" x14ac:dyDescent="0.3">
      <c r="A430" s="197"/>
      <c r="B430" s="198"/>
      <c r="C430" s="199"/>
      <c r="D430" s="200"/>
      <c r="E430" s="26"/>
      <c r="F430" s="201"/>
      <c r="G430" s="202"/>
      <c r="H430" s="203"/>
      <c r="I430" s="204"/>
      <c r="J430" s="204"/>
      <c r="K430" s="204"/>
      <c r="L430" s="204"/>
    </row>
    <row r="431" spans="1:12" x14ac:dyDescent="0.3">
      <c r="A431" s="197"/>
      <c r="B431" s="198"/>
      <c r="C431" s="199"/>
      <c r="D431" s="200"/>
      <c r="E431" s="26"/>
      <c r="F431" s="201"/>
      <c r="G431" s="202"/>
      <c r="H431" s="203"/>
      <c r="I431" s="204"/>
      <c r="J431" s="204"/>
      <c r="K431" s="204"/>
      <c r="L431" s="204"/>
    </row>
    <row r="432" spans="1:12" x14ac:dyDescent="0.3">
      <c r="A432" s="197"/>
      <c r="B432" s="198"/>
      <c r="C432" s="199"/>
      <c r="D432" s="200"/>
      <c r="E432" s="26"/>
      <c r="F432" s="201"/>
      <c r="G432" s="202"/>
      <c r="H432" s="203"/>
      <c r="I432" s="204"/>
      <c r="J432" s="204"/>
      <c r="K432" s="204"/>
      <c r="L432" s="204"/>
    </row>
    <row r="433" spans="1:12" x14ac:dyDescent="0.3">
      <c r="A433" s="197"/>
      <c r="B433" s="198"/>
      <c r="C433" s="199"/>
      <c r="D433" s="200"/>
      <c r="E433" s="26"/>
      <c r="F433" s="201"/>
      <c r="G433" s="202"/>
      <c r="H433" s="203"/>
      <c r="I433" s="204"/>
      <c r="J433" s="204"/>
      <c r="K433" s="204"/>
      <c r="L433" s="204"/>
    </row>
    <row r="434" spans="1:12" x14ac:dyDescent="0.3">
      <c r="A434" s="197"/>
      <c r="B434" s="198"/>
      <c r="C434" s="199"/>
      <c r="D434" s="200"/>
      <c r="E434" s="26"/>
      <c r="F434" s="201"/>
      <c r="G434" s="202"/>
      <c r="H434" s="203"/>
      <c r="I434" s="204"/>
      <c r="J434" s="204"/>
      <c r="K434" s="204"/>
      <c r="L434" s="204"/>
    </row>
    <row r="435" spans="1:12" x14ac:dyDescent="0.3">
      <c r="A435" s="197"/>
      <c r="B435" s="198"/>
      <c r="C435" s="199"/>
      <c r="D435" s="200"/>
      <c r="E435" s="26"/>
      <c r="F435" s="201"/>
      <c r="G435" s="202"/>
      <c r="H435" s="203"/>
      <c r="I435" s="204"/>
      <c r="J435" s="204"/>
      <c r="K435" s="204"/>
      <c r="L435" s="204"/>
    </row>
    <row r="436" spans="1:12" x14ac:dyDescent="0.3">
      <c r="A436" s="197"/>
      <c r="B436" s="198"/>
      <c r="C436" s="199"/>
      <c r="D436" s="200"/>
      <c r="E436" s="26"/>
      <c r="F436" s="201"/>
      <c r="G436" s="202"/>
      <c r="H436" s="203"/>
      <c r="I436" s="204"/>
      <c r="J436" s="204"/>
      <c r="K436" s="204"/>
      <c r="L436" s="204"/>
    </row>
    <row r="437" spans="1:12" x14ac:dyDescent="0.3">
      <c r="A437" s="197"/>
      <c r="B437" s="198"/>
      <c r="C437" s="199"/>
      <c r="D437" s="200"/>
      <c r="E437" s="26"/>
      <c r="F437" s="201"/>
      <c r="G437" s="202"/>
      <c r="H437" s="203"/>
      <c r="I437" s="204"/>
      <c r="J437" s="204"/>
      <c r="K437" s="204"/>
      <c r="L437" s="204"/>
    </row>
    <row r="438" spans="1:12" x14ac:dyDescent="0.3">
      <c r="A438" s="197"/>
      <c r="B438" s="198"/>
      <c r="C438" s="199"/>
      <c r="D438" s="200"/>
      <c r="E438" s="26"/>
      <c r="F438" s="201"/>
      <c r="G438" s="202"/>
      <c r="H438" s="203"/>
      <c r="I438" s="204"/>
      <c r="J438" s="204"/>
      <c r="K438" s="204"/>
      <c r="L438" s="204"/>
    </row>
    <row r="439" spans="1:12" x14ac:dyDescent="0.3">
      <c r="A439" s="197"/>
      <c r="B439" s="198"/>
      <c r="C439" s="199"/>
      <c r="D439" s="200"/>
      <c r="E439" s="26"/>
      <c r="F439" s="201"/>
      <c r="G439" s="202"/>
      <c r="H439" s="203"/>
      <c r="I439" s="204"/>
      <c r="J439" s="204"/>
      <c r="K439" s="204"/>
      <c r="L439" s="204"/>
    </row>
    <row r="440" spans="1:12" x14ac:dyDescent="0.3">
      <c r="A440" s="197"/>
      <c r="B440" s="198"/>
      <c r="C440" s="199"/>
      <c r="D440" s="200"/>
      <c r="E440" s="26"/>
      <c r="F440" s="201"/>
      <c r="G440" s="202"/>
      <c r="H440" s="203"/>
      <c r="I440" s="204"/>
      <c r="J440" s="204"/>
      <c r="K440" s="204"/>
      <c r="L440" s="204"/>
    </row>
    <row r="441" spans="1:12" x14ac:dyDescent="0.3">
      <c r="A441" s="197"/>
      <c r="B441" s="198"/>
      <c r="C441" s="199"/>
      <c r="D441" s="200"/>
      <c r="E441" s="26"/>
      <c r="F441" s="201"/>
      <c r="G441" s="202"/>
      <c r="H441" s="203"/>
      <c r="I441" s="204"/>
      <c r="J441" s="204"/>
      <c r="K441" s="204"/>
      <c r="L441" s="204"/>
    </row>
    <row r="442" spans="1:12" x14ac:dyDescent="0.3">
      <c r="A442" s="197"/>
      <c r="B442" s="198"/>
      <c r="C442" s="199"/>
      <c r="D442" s="200"/>
      <c r="E442" s="26"/>
      <c r="F442" s="201"/>
      <c r="G442" s="202"/>
      <c r="H442" s="203"/>
      <c r="I442" s="204"/>
      <c r="J442" s="204"/>
      <c r="K442" s="204"/>
      <c r="L442" s="204"/>
    </row>
    <row r="443" spans="1:12" x14ac:dyDescent="0.3">
      <c r="A443" s="197"/>
      <c r="B443" s="198"/>
      <c r="C443" s="199"/>
      <c r="D443" s="200"/>
      <c r="E443" s="26"/>
      <c r="F443" s="201"/>
      <c r="G443" s="202"/>
      <c r="H443" s="203"/>
      <c r="I443" s="204"/>
      <c r="J443" s="204"/>
      <c r="K443" s="204"/>
      <c r="L443" s="204"/>
    </row>
    <row r="444" spans="1:12" x14ac:dyDescent="0.3">
      <c r="A444" s="197"/>
      <c r="B444" s="198"/>
      <c r="C444" s="199"/>
      <c r="D444" s="200"/>
      <c r="E444" s="26"/>
      <c r="F444" s="201"/>
      <c r="G444" s="202"/>
      <c r="H444" s="203"/>
      <c r="I444" s="204"/>
      <c r="J444" s="204"/>
      <c r="K444" s="204"/>
      <c r="L444" s="204"/>
    </row>
    <row r="445" spans="1:12" x14ac:dyDescent="0.3">
      <c r="A445" s="197"/>
      <c r="B445" s="198"/>
      <c r="C445" s="199"/>
      <c r="D445" s="200"/>
      <c r="E445" s="26"/>
      <c r="F445" s="201"/>
      <c r="G445" s="202"/>
      <c r="H445" s="203"/>
      <c r="I445" s="204"/>
      <c r="J445" s="204"/>
      <c r="K445" s="204"/>
      <c r="L445" s="204"/>
    </row>
    <row r="446" spans="1:12" x14ac:dyDescent="0.3">
      <c r="A446" s="197"/>
      <c r="B446" s="198"/>
      <c r="C446" s="199"/>
      <c r="D446" s="200"/>
      <c r="E446" s="26"/>
      <c r="F446" s="201"/>
      <c r="G446" s="202"/>
      <c r="H446" s="203"/>
      <c r="I446" s="204"/>
      <c r="J446" s="204"/>
      <c r="K446" s="204"/>
      <c r="L446" s="204"/>
    </row>
    <row r="447" spans="1:12" x14ac:dyDescent="0.3">
      <c r="A447" s="197"/>
      <c r="B447" s="198"/>
      <c r="C447" s="199"/>
      <c r="D447" s="200"/>
      <c r="E447" s="26"/>
      <c r="F447" s="201"/>
      <c r="G447" s="202"/>
      <c r="H447" s="203"/>
      <c r="I447" s="204"/>
      <c r="J447" s="204"/>
      <c r="K447" s="204"/>
      <c r="L447" s="204"/>
    </row>
    <row r="448" spans="1:12" x14ac:dyDescent="0.3">
      <c r="A448" s="197"/>
      <c r="B448" s="198"/>
      <c r="C448" s="199"/>
      <c r="D448" s="200"/>
      <c r="E448" s="26"/>
      <c r="F448" s="201"/>
      <c r="G448" s="202"/>
      <c r="H448" s="203"/>
      <c r="I448" s="204"/>
      <c r="J448" s="204"/>
      <c r="K448" s="204"/>
      <c r="L448" s="204"/>
    </row>
    <row r="449" spans="1:12" x14ac:dyDescent="0.3">
      <c r="A449" s="197"/>
      <c r="B449" s="198"/>
      <c r="C449" s="199"/>
      <c r="D449" s="200"/>
      <c r="E449" s="26"/>
      <c r="F449" s="201"/>
      <c r="G449" s="202"/>
      <c r="H449" s="203"/>
      <c r="I449" s="204"/>
      <c r="J449" s="204"/>
      <c r="K449" s="204"/>
      <c r="L449" s="204"/>
    </row>
    <row r="450" spans="1:12" x14ac:dyDescent="0.3">
      <c r="A450" s="197"/>
      <c r="B450" s="198"/>
      <c r="C450" s="199"/>
      <c r="D450" s="200"/>
      <c r="E450" s="26"/>
      <c r="F450" s="201"/>
      <c r="G450" s="202"/>
      <c r="H450" s="203"/>
      <c r="I450" s="204"/>
      <c r="J450" s="204"/>
      <c r="K450" s="204"/>
      <c r="L450" s="204"/>
    </row>
    <row r="451" spans="1:12" x14ac:dyDescent="0.3">
      <c r="A451" s="197"/>
      <c r="B451" s="198"/>
      <c r="C451" s="199"/>
      <c r="D451" s="200"/>
      <c r="E451" s="26"/>
      <c r="F451" s="201"/>
      <c r="G451" s="202"/>
      <c r="H451" s="203"/>
      <c r="I451" s="204"/>
      <c r="J451" s="204"/>
      <c r="K451" s="204"/>
      <c r="L451" s="204"/>
    </row>
    <row r="452" spans="1:12" x14ac:dyDescent="0.3">
      <c r="A452" s="197"/>
      <c r="B452" s="198"/>
      <c r="C452" s="199"/>
      <c r="D452" s="200"/>
      <c r="E452" s="26"/>
      <c r="F452" s="201"/>
      <c r="G452" s="202"/>
      <c r="H452" s="203"/>
      <c r="I452" s="204"/>
      <c r="J452" s="204"/>
      <c r="K452" s="204"/>
      <c r="L452" s="204"/>
    </row>
    <row r="453" spans="1:12" x14ac:dyDescent="0.3">
      <c r="A453" s="197"/>
      <c r="B453" s="198"/>
      <c r="C453" s="199"/>
      <c r="D453" s="200"/>
      <c r="E453" s="26"/>
      <c r="F453" s="201"/>
      <c r="G453" s="202"/>
      <c r="H453" s="203"/>
      <c r="I453" s="204"/>
      <c r="J453" s="204"/>
      <c r="K453" s="204"/>
      <c r="L453" s="204"/>
    </row>
    <row r="454" spans="1:12" x14ac:dyDescent="0.3">
      <c r="A454" s="197"/>
      <c r="B454" s="198"/>
      <c r="C454" s="199"/>
      <c r="D454" s="200"/>
      <c r="E454" s="26"/>
      <c r="F454" s="201"/>
      <c r="G454" s="202"/>
      <c r="H454" s="203"/>
      <c r="I454" s="204"/>
      <c r="J454" s="204"/>
      <c r="K454" s="204"/>
      <c r="L454" s="204"/>
    </row>
    <row r="455" spans="1:12" x14ac:dyDescent="0.3">
      <c r="A455" s="197"/>
      <c r="B455" s="198"/>
      <c r="C455" s="199"/>
      <c r="D455" s="200"/>
      <c r="E455" s="26"/>
      <c r="F455" s="201"/>
      <c r="G455" s="202"/>
      <c r="H455" s="203"/>
      <c r="I455" s="204"/>
      <c r="J455" s="204"/>
      <c r="K455" s="204"/>
      <c r="L455" s="204"/>
    </row>
    <row r="456" spans="1:12" x14ac:dyDescent="0.3">
      <c r="A456" s="197"/>
      <c r="B456" s="198"/>
      <c r="C456" s="199"/>
      <c r="D456" s="200"/>
      <c r="E456" s="26"/>
      <c r="F456" s="201"/>
      <c r="G456" s="202"/>
      <c r="H456" s="203"/>
      <c r="I456" s="204"/>
      <c r="J456" s="204"/>
      <c r="K456" s="204"/>
      <c r="L456" s="204"/>
    </row>
    <row r="457" spans="1:12" x14ac:dyDescent="0.3">
      <c r="A457" s="197"/>
      <c r="B457" s="198"/>
      <c r="C457" s="199"/>
      <c r="D457" s="200"/>
      <c r="E457" s="26"/>
      <c r="F457" s="201"/>
      <c r="G457" s="202"/>
      <c r="H457" s="203"/>
      <c r="I457" s="204"/>
      <c r="J457" s="204"/>
      <c r="K457" s="204"/>
      <c r="L457" s="204"/>
    </row>
    <row r="458" spans="1:12" x14ac:dyDescent="0.3">
      <c r="A458" s="197"/>
      <c r="B458" s="198"/>
      <c r="C458" s="199"/>
      <c r="D458" s="200"/>
      <c r="E458" s="26"/>
      <c r="F458" s="201"/>
      <c r="G458" s="202"/>
      <c r="H458" s="203"/>
      <c r="I458" s="204"/>
      <c r="J458" s="204"/>
      <c r="K458" s="204"/>
      <c r="L458" s="204"/>
    </row>
    <row r="459" spans="1:12" x14ac:dyDescent="0.3">
      <c r="A459" s="197"/>
      <c r="B459" s="198"/>
      <c r="C459" s="199"/>
      <c r="D459" s="200"/>
      <c r="E459" s="26"/>
      <c r="F459" s="201"/>
      <c r="G459" s="202"/>
      <c r="H459" s="203"/>
      <c r="I459" s="204"/>
      <c r="J459" s="204"/>
      <c r="K459" s="204"/>
      <c r="L459" s="204"/>
    </row>
    <row r="460" spans="1:12" x14ac:dyDescent="0.3">
      <c r="A460" s="197"/>
      <c r="B460" s="198"/>
      <c r="C460" s="199"/>
      <c r="D460" s="200"/>
      <c r="E460" s="26"/>
      <c r="F460" s="201"/>
      <c r="G460" s="202"/>
      <c r="H460" s="203"/>
      <c r="I460" s="204"/>
      <c r="J460" s="204"/>
      <c r="K460" s="204"/>
      <c r="L460" s="204"/>
    </row>
    <row r="461" spans="1:12" x14ac:dyDescent="0.3">
      <c r="A461" s="197"/>
      <c r="B461" s="198"/>
      <c r="C461" s="199"/>
      <c r="D461" s="200"/>
      <c r="E461" s="26"/>
      <c r="F461" s="201"/>
      <c r="G461" s="202"/>
      <c r="H461" s="203"/>
      <c r="I461" s="204"/>
      <c r="J461" s="204"/>
      <c r="K461" s="204"/>
      <c r="L461" s="204"/>
    </row>
    <row r="462" spans="1:12" x14ac:dyDescent="0.3">
      <c r="A462" s="197"/>
      <c r="B462" s="198"/>
      <c r="C462" s="199"/>
      <c r="D462" s="200"/>
      <c r="E462" s="26"/>
      <c r="F462" s="201"/>
      <c r="G462" s="202"/>
      <c r="H462" s="203"/>
      <c r="I462" s="204"/>
      <c r="J462" s="204"/>
      <c r="K462" s="204"/>
      <c r="L462" s="204"/>
    </row>
    <row r="463" spans="1:12" x14ac:dyDescent="0.3">
      <c r="A463" s="197"/>
      <c r="B463" s="198"/>
      <c r="C463" s="199"/>
      <c r="D463" s="200"/>
      <c r="E463" s="26"/>
      <c r="F463" s="201"/>
      <c r="G463" s="202"/>
      <c r="H463" s="203"/>
      <c r="I463" s="204"/>
      <c r="J463" s="204"/>
      <c r="K463" s="204"/>
      <c r="L463" s="204"/>
    </row>
    <row r="464" spans="1:12" x14ac:dyDescent="0.3">
      <c r="A464" s="197"/>
      <c r="B464" s="198"/>
      <c r="C464" s="199"/>
      <c r="D464" s="200"/>
      <c r="E464" s="26"/>
      <c r="F464" s="201"/>
      <c r="G464" s="202"/>
      <c r="H464" s="203"/>
      <c r="I464" s="204"/>
      <c r="J464" s="204"/>
      <c r="K464" s="204"/>
      <c r="L464" s="204"/>
    </row>
    <row r="465" spans="1:12" x14ac:dyDescent="0.3">
      <c r="A465" s="197"/>
      <c r="B465" s="198"/>
      <c r="C465" s="199"/>
      <c r="D465" s="200"/>
      <c r="E465" s="26"/>
      <c r="F465" s="201"/>
      <c r="G465" s="202"/>
      <c r="H465" s="203"/>
      <c r="I465" s="204"/>
      <c r="J465" s="204"/>
      <c r="K465" s="204"/>
      <c r="L465" s="204"/>
    </row>
    <row r="466" spans="1:12" x14ac:dyDescent="0.3">
      <c r="A466" s="197"/>
      <c r="B466" s="198"/>
      <c r="C466" s="199"/>
      <c r="D466" s="200"/>
      <c r="E466" s="26"/>
      <c r="F466" s="201"/>
      <c r="G466" s="202"/>
      <c r="H466" s="203"/>
      <c r="I466" s="204"/>
      <c r="J466" s="204"/>
      <c r="K466" s="204"/>
      <c r="L466" s="204"/>
    </row>
    <row r="467" spans="1:12" x14ac:dyDescent="0.3">
      <c r="A467" s="197"/>
      <c r="B467" s="198"/>
      <c r="C467" s="199"/>
      <c r="D467" s="200"/>
      <c r="E467" s="26"/>
      <c r="F467" s="201"/>
      <c r="G467" s="202"/>
      <c r="H467" s="203"/>
      <c r="I467" s="204"/>
      <c r="J467" s="204"/>
      <c r="K467" s="204"/>
      <c r="L467" s="204"/>
    </row>
    <row r="468" spans="1:12" x14ac:dyDescent="0.3">
      <c r="A468" s="197"/>
      <c r="B468" s="198"/>
      <c r="C468" s="199"/>
      <c r="D468" s="200"/>
      <c r="E468" s="26"/>
      <c r="F468" s="201"/>
      <c r="G468" s="202"/>
      <c r="H468" s="203"/>
      <c r="I468" s="204"/>
      <c r="J468" s="204"/>
      <c r="K468" s="204"/>
      <c r="L468" s="204"/>
    </row>
    <row r="469" spans="1:12" x14ac:dyDescent="0.3">
      <c r="A469" s="197"/>
      <c r="B469" s="198"/>
      <c r="C469" s="199"/>
      <c r="D469" s="200"/>
      <c r="E469" s="26"/>
      <c r="F469" s="201"/>
      <c r="G469" s="202"/>
      <c r="H469" s="203"/>
      <c r="I469" s="204"/>
      <c r="J469" s="204"/>
      <c r="K469" s="204"/>
      <c r="L469" s="204"/>
    </row>
    <row r="470" spans="1:12" x14ac:dyDescent="0.3">
      <c r="A470" s="197"/>
      <c r="B470" s="198"/>
      <c r="C470" s="199"/>
      <c r="D470" s="200"/>
      <c r="E470" s="26"/>
      <c r="F470" s="201"/>
      <c r="G470" s="202"/>
      <c r="H470" s="203"/>
      <c r="I470" s="204"/>
      <c r="J470" s="204"/>
      <c r="K470" s="204"/>
      <c r="L470" s="204"/>
    </row>
    <row r="471" spans="1:12" x14ac:dyDescent="0.3">
      <c r="A471" s="197"/>
      <c r="B471" s="198"/>
      <c r="C471" s="199"/>
      <c r="D471" s="200"/>
      <c r="E471" s="26"/>
      <c r="F471" s="201"/>
      <c r="G471" s="202"/>
      <c r="H471" s="203"/>
      <c r="I471" s="204"/>
      <c r="J471" s="204"/>
      <c r="K471" s="204"/>
      <c r="L471" s="204"/>
    </row>
    <row r="472" spans="1:12" x14ac:dyDescent="0.3">
      <c r="A472" s="197"/>
      <c r="B472" s="198"/>
      <c r="C472" s="199"/>
      <c r="D472" s="200"/>
      <c r="E472" s="26"/>
      <c r="F472" s="201"/>
      <c r="G472" s="202"/>
      <c r="H472" s="203"/>
      <c r="I472" s="204"/>
      <c r="J472" s="204"/>
      <c r="K472" s="204"/>
      <c r="L472" s="204"/>
    </row>
    <row r="473" spans="1:12" x14ac:dyDescent="0.3">
      <c r="A473" s="197"/>
      <c r="B473" s="198"/>
      <c r="C473" s="199"/>
      <c r="D473" s="200"/>
      <c r="E473" s="26"/>
      <c r="F473" s="201"/>
      <c r="G473" s="202"/>
      <c r="H473" s="203"/>
      <c r="I473" s="204"/>
      <c r="J473" s="204"/>
      <c r="K473" s="204"/>
      <c r="L473" s="204"/>
    </row>
    <row r="474" spans="1:12" x14ac:dyDescent="0.3">
      <c r="A474" s="197"/>
      <c r="B474" s="198"/>
      <c r="C474" s="199"/>
      <c r="D474" s="200"/>
      <c r="E474" s="26"/>
      <c r="F474" s="201"/>
      <c r="G474" s="202"/>
      <c r="H474" s="203"/>
      <c r="I474" s="204"/>
      <c r="J474" s="204"/>
      <c r="K474" s="204"/>
      <c r="L474" s="204"/>
    </row>
    <row r="475" spans="1:12" x14ac:dyDescent="0.3">
      <c r="A475" s="197"/>
      <c r="B475" s="198"/>
      <c r="C475" s="199"/>
      <c r="D475" s="200"/>
      <c r="E475" s="26"/>
      <c r="F475" s="201"/>
      <c r="G475" s="202"/>
      <c r="H475" s="203"/>
      <c r="I475" s="204"/>
      <c r="J475" s="204"/>
      <c r="K475" s="204"/>
      <c r="L475" s="204"/>
    </row>
    <row r="476" spans="1:12" x14ac:dyDescent="0.3">
      <c r="A476" s="197"/>
      <c r="B476" s="198"/>
      <c r="C476" s="199"/>
      <c r="D476" s="200"/>
      <c r="E476" s="26"/>
      <c r="F476" s="201"/>
      <c r="G476" s="202"/>
      <c r="H476" s="203"/>
      <c r="I476" s="204"/>
      <c r="J476" s="204"/>
      <c r="K476" s="204"/>
      <c r="L476" s="204"/>
    </row>
    <row r="477" spans="1:12" x14ac:dyDescent="0.3">
      <c r="A477" s="197"/>
      <c r="B477" s="198"/>
      <c r="C477" s="199"/>
      <c r="D477" s="200"/>
      <c r="E477" s="26"/>
      <c r="F477" s="201"/>
      <c r="G477" s="202"/>
      <c r="H477" s="203"/>
      <c r="I477" s="204"/>
      <c r="J477" s="204"/>
      <c r="K477" s="204"/>
      <c r="L477" s="204"/>
    </row>
    <row r="478" spans="1:12" x14ac:dyDescent="0.3">
      <c r="A478" s="197"/>
      <c r="B478" s="198"/>
      <c r="C478" s="199"/>
      <c r="D478" s="200"/>
      <c r="E478" s="26"/>
      <c r="F478" s="201"/>
      <c r="G478" s="202"/>
      <c r="H478" s="203"/>
      <c r="I478" s="204"/>
      <c r="J478" s="204"/>
      <c r="K478" s="204"/>
      <c r="L478" s="204"/>
    </row>
    <row r="479" spans="1:12" x14ac:dyDescent="0.3">
      <c r="A479" s="197"/>
      <c r="B479" s="198"/>
      <c r="C479" s="199"/>
      <c r="D479" s="200"/>
      <c r="E479" s="26"/>
      <c r="F479" s="201"/>
      <c r="G479" s="202"/>
      <c r="H479" s="203"/>
      <c r="I479" s="204"/>
      <c r="J479" s="204"/>
      <c r="K479" s="204"/>
      <c r="L479" s="204"/>
    </row>
    <row r="480" spans="1:12" x14ac:dyDescent="0.3">
      <c r="A480" s="197"/>
      <c r="B480" s="198"/>
      <c r="C480" s="199"/>
      <c r="D480" s="200"/>
      <c r="E480" s="26"/>
      <c r="F480" s="201"/>
      <c r="G480" s="202"/>
      <c r="H480" s="203"/>
      <c r="I480" s="204"/>
      <c r="J480" s="204"/>
      <c r="K480" s="204"/>
      <c r="L480" s="204"/>
    </row>
    <row r="481" spans="1:12" x14ac:dyDescent="0.3">
      <c r="A481" s="197"/>
      <c r="B481" s="198"/>
      <c r="C481" s="199"/>
      <c r="D481" s="200"/>
      <c r="E481" s="26"/>
      <c r="F481" s="201"/>
      <c r="G481" s="202"/>
      <c r="H481" s="203"/>
      <c r="I481" s="204"/>
      <c r="J481" s="204"/>
      <c r="K481" s="204"/>
      <c r="L481" s="204"/>
    </row>
    <row r="482" spans="1:12" x14ac:dyDescent="0.3">
      <c r="A482" s="197"/>
      <c r="B482" s="198"/>
      <c r="C482" s="199"/>
      <c r="D482" s="200"/>
      <c r="E482" s="26"/>
      <c r="F482" s="201"/>
      <c r="G482" s="202"/>
      <c r="H482" s="203"/>
      <c r="I482" s="204"/>
      <c r="J482" s="204"/>
      <c r="K482" s="204"/>
      <c r="L482" s="204"/>
    </row>
    <row r="483" spans="1:12" x14ac:dyDescent="0.3">
      <c r="A483" s="197"/>
      <c r="B483" s="198"/>
      <c r="C483" s="199"/>
      <c r="D483" s="200"/>
      <c r="E483" s="26"/>
      <c r="F483" s="201"/>
      <c r="G483" s="202"/>
      <c r="H483" s="203"/>
      <c r="I483" s="204"/>
      <c r="J483" s="204"/>
      <c r="K483" s="204"/>
      <c r="L483" s="204"/>
    </row>
    <row r="484" spans="1:12" x14ac:dyDescent="0.3">
      <c r="A484" s="197"/>
      <c r="B484" s="198"/>
      <c r="C484" s="199"/>
      <c r="D484" s="200"/>
      <c r="E484" s="26"/>
      <c r="F484" s="201"/>
      <c r="G484" s="202"/>
      <c r="H484" s="203"/>
      <c r="I484" s="204"/>
      <c r="J484" s="204"/>
      <c r="K484" s="204"/>
      <c r="L484" s="204"/>
    </row>
    <row r="485" spans="1:12" x14ac:dyDescent="0.3">
      <c r="A485" s="197"/>
      <c r="B485" s="198"/>
      <c r="C485" s="199"/>
      <c r="D485" s="200"/>
      <c r="E485" s="26"/>
      <c r="F485" s="201"/>
      <c r="G485" s="202"/>
      <c r="H485" s="203"/>
      <c r="I485" s="204"/>
      <c r="J485" s="204"/>
      <c r="K485" s="204"/>
      <c r="L485" s="204"/>
    </row>
    <row r="486" spans="1:12" x14ac:dyDescent="0.3">
      <c r="A486" s="197"/>
      <c r="B486" s="198"/>
      <c r="C486" s="199"/>
      <c r="D486" s="200"/>
      <c r="E486" s="26"/>
      <c r="F486" s="201"/>
      <c r="G486" s="202"/>
      <c r="H486" s="203"/>
      <c r="I486" s="204"/>
      <c r="J486" s="204"/>
      <c r="K486" s="204"/>
      <c r="L486" s="204"/>
    </row>
    <row r="487" spans="1:12" x14ac:dyDescent="0.3">
      <c r="A487" s="197"/>
      <c r="B487" s="198"/>
      <c r="C487" s="199"/>
      <c r="D487" s="200"/>
      <c r="E487" s="26"/>
      <c r="F487" s="201"/>
      <c r="G487" s="202"/>
      <c r="H487" s="203"/>
      <c r="I487" s="204"/>
      <c r="J487" s="204"/>
      <c r="K487" s="204"/>
      <c r="L487" s="204"/>
    </row>
    <row r="488" spans="1:12" x14ac:dyDescent="0.3">
      <c r="A488" s="197"/>
      <c r="B488" s="198"/>
      <c r="C488" s="199"/>
      <c r="D488" s="200"/>
      <c r="E488" s="26"/>
      <c r="F488" s="201"/>
      <c r="G488" s="202"/>
      <c r="H488" s="203"/>
      <c r="I488" s="204"/>
      <c r="J488" s="204"/>
      <c r="K488" s="204"/>
      <c r="L488" s="204"/>
    </row>
    <row r="489" spans="1:12" x14ac:dyDescent="0.3">
      <c r="A489" s="197"/>
      <c r="B489" s="198"/>
      <c r="C489" s="199"/>
      <c r="D489" s="200"/>
      <c r="E489" s="26"/>
      <c r="F489" s="201"/>
      <c r="G489" s="202"/>
      <c r="H489" s="203"/>
      <c r="I489" s="204"/>
      <c r="J489" s="204"/>
      <c r="K489" s="204"/>
      <c r="L489" s="204"/>
    </row>
    <row r="490" spans="1:12" x14ac:dyDescent="0.3">
      <c r="A490" s="197"/>
      <c r="B490" s="198"/>
      <c r="C490" s="199"/>
      <c r="D490" s="200"/>
      <c r="E490" s="26"/>
      <c r="F490" s="201"/>
      <c r="G490" s="202"/>
      <c r="H490" s="203"/>
      <c r="I490" s="204"/>
      <c r="J490" s="204"/>
      <c r="K490" s="204"/>
      <c r="L490" s="204"/>
    </row>
    <row r="491" spans="1:12" x14ac:dyDescent="0.3">
      <c r="A491" s="197"/>
      <c r="B491" s="198"/>
      <c r="C491" s="199"/>
      <c r="D491" s="200"/>
      <c r="E491" s="26"/>
      <c r="F491" s="201"/>
      <c r="G491" s="202"/>
      <c r="H491" s="203"/>
      <c r="I491" s="204"/>
      <c r="J491" s="204"/>
      <c r="K491" s="204"/>
      <c r="L491" s="204"/>
    </row>
    <row r="492" spans="1:12" x14ac:dyDescent="0.3">
      <c r="A492" s="197"/>
      <c r="B492" s="198"/>
      <c r="C492" s="199"/>
      <c r="D492" s="200"/>
      <c r="E492" s="26"/>
      <c r="F492" s="201"/>
      <c r="G492" s="202"/>
      <c r="H492" s="203"/>
      <c r="I492" s="204"/>
      <c r="J492" s="204"/>
      <c r="K492" s="204"/>
      <c r="L492" s="204"/>
    </row>
    <row r="493" spans="1:12" x14ac:dyDescent="0.3">
      <c r="A493" s="197"/>
      <c r="B493" s="198"/>
      <c r="C493" s="199"/>
      <c r="D493" s="200"/>
      <c r="E493" s="26"/>
      <c r="F493" s="201"/>
      <c r="G493" s="202"/>
      <c r="H493" s="203"/>
      <c r="I493" s="204"/>
      <c r="J493" s="204"/>
      <c r="K493" s="204"/>
      <c r="L493" s="204"/>
    </row>
    <row r="494" spans="1:12" x14ac:dyDescent="0.3">
      <c r="A494" s="197"/>
      <c r="B494" s="198"/>
      <c r="C494" s="199"/>
      <c r="D494" s="200"/>
      <c r="E494" s="26"/>
      <c r="F494" s="201"/>
      <c r="G494" s="202"/>
      <c r="H494" s="203"/>
      <c r="I494" s="204"/>
      <c r="J494" s="204"/>
      <c r="K494" s="204"/>
      <c r="L494" s="204"/>
    </row>
    <row r="495" spans="1:12" x14ac:dyDescent="0.3">
      <c r="A495" s="197"/>
      <c r="B495" s="198"/>
      <c r="C495" s="199"/>
      <c r="D495" s="200"/>
      <c r="E495" s="26"/>
      <c r="F495" s="201"/>
      <c r="G495" s="202"/>
      <c r="H495" s="203"/>
      <c r="I495" s="204"/>
      <c r="J495" s="204"/>
      <c r="K495" s="204"/>
      <c r="L495" s="204"/>
    </row>
    <row r="496" spans="1:12" x14ac:dyDescent="0.3">
      <c r="A496" s="197"/>
      <c r="B496" s="198"/>
      <c r="C496" s="199"/>
      <c r="D496" s="200"/>
      <c r="E496" s="26"/>
      <c r="F496" s="201"/>
      <c r="G496" s="202"/>
      <c r="H496" s="203"/>
      <c r="I496" s="204"/>
      <c r="J496" s="204"/>
      <c r="K496" s="204"/>
      <c r="L496" s="204"/>
    </row>
    <row r="497" spans="1:12" x14ac:dyDescent="0.3">
      <c r="A497" s="197"/>
      <c r="B497" s="198"/>
      <c r="C497" s="199"/>
      <c r="D497" s="200"/>
      <c r="E497" s="26"/>
      <c r="F497" s="201"/>
      <c r="G497" s="202"/>
      <c r="H497" s="203"/>
      <c r="I497" s="204"/>
      <c r="J497" s="204"/>
      <c r="K497" s="204"/>
      <c r="L497" s="204"/>
    </row>
    <row r="498" spans="1:12" x14ac:dyDescent="0.3">
      <c r="A498" s="197"/>
      <c r="B498" s="198"/>
      <c r="C498" s="199"/>
      <c r="D498" s="200"/>
      <c r="E498" s="26"/>
      <c r="F498" s="201"/>
      <c r="G498" s="202"/>
      <c r="H498" s="203"/>
      <c r="I498" s="204"/>
      <c r="J498" s="204"/>
      <c r="K498" s="204"/>
      <c r="L498" s="204"/>
    </row>
    <row r="499" spans="1:12" x14ac:dyDescent="0.3">
      <c r="A499" s="197"/>
      <c r="B499" s="198"/>
      <c r="C499" s="199"/>
      <c r="D499" s="200"/>
      <c r="E499" s="26"/>
      <c r="F499" s="201"/>
      <c r="G499" s="202"/>
      <c r="H499" s="203"/>
      <c r="I499" s="204"/>
      <c r="J499" s="204"/>
      <c r="K499" s="204"/>
      <c r="L499" s="204"/>
    </row>
    <row r="500" spans="1:12" x14ac:dyDescent="0.3">
      <c r="A500" s="197"/>
      <c r="B500" s="198"/>
      <c r="C500" s="199"/>
      <c r="D500" s="200"/>
      <c r="E500" s="26"/>
      <c r="F500" s="201"/>
      <c r="G500" s="202"/>
      <c r="H500" s="203"/>
      <c r="I500" s="204"/>
      <c r="J500" s="204"/>
      <c r="K500" s="204"/>
      <c r="L500" s="204"/>
    </row>
    <row r="501" spans="1:12" x14ac:dyDescent="0.3">
      <c r="A501" s="197"/>
      <c r="B501" s="198"/>
      <c r="C501" s="199"/>
      <c r="D501" s="200"/>
      <c r="E501" s="26"/>
      <c r="F501" s="201"/>
      <c r="G501" s="202"/>
      <c r="H501" s="203"/>
      <c r="I501" s="204"/>
      <c r="J501" s="204"/>
      <c r="K501" s="204"/>
      <c r="L501" s="204"/>
    </row>
    <row r="502" spans="1:12" x14ac:dyDescent="0.3">
      <c r="A502" s="197"/>
      <c r="B502" s="198"/>
      <c r="C502" s="199"/>
      <c r="D502" s="200"/>
      <c r="E502" s="26"/>
      <c r="F502" s="201"/>
      <c r="G502" s="202"/>
      <c r="H502" s="203"/>
      <c r="I502" s="204"/>
      <c r="J502" s="204"/>
      <c r="K502" s="204"/>
      <c r="L502" s="204"/>
    </row>
    <row r="503" spans="1:12" x14ac:dyDescent="0.3">
      <c r="A503" s="197"/>
      <c r="B503" s="198"/>
      <c r="C503" s="199"/>
      <c r="D503" s="200"/>
      <c r="E503" s="26"/>
      <c r="F503" s="201"/>
      <c r="G503" s="202"/>
      <c r="H503" s="203"/>
      <c r="I503" s="204"/>
      <c r="J503" s="204"/>
      <c r="K503" s="204"/>
      <c r="L503" s="204"/>
    </row>
    <row r="504" spans="1:12" x14ac:dyDescent="0.3">
      <c r="A504" s="197"/>
      <c r="B504" s="198"/>
      <c r="C504" s="199"/>
      <c r="D504" s="200"/>
      <c r="E504" s="26"/>
      <c r="F504" s="201"/>
      <c r="G504" s="202"/>
      <c r="H504" s="203"/>
      <c r="I504" s="204"/>
      <c r="J504" s="204"/>
      <c r="K504" s="204"/>
      <c r="L504" s="204"/>
    </row>
    <row r="505" spans="1:12" x14ac:dyDescent="0.3">
      <c r="A505" s="197"/>
      <c r="B505" s="198"/>
      <c r="C505" s="199"/>
      <c r="D505" s="200"/>
      <c r="E505" s="26"/>
      <c r="F505" s="201"/>
      <c r="G505" s="202"/>
      <c r="H505" s="203"/>
      <c r="I505" s="204"/>
      <c r="J505" s="204"/>
      <c r="K505" s="204"/>
      <c r="L505" s="204"/>
    </row>
    <row r="506" spans="1:12" x14ac:dyDescent="0.3">
      <c r="A506" s="197"/>
      <c r="B506" s="198"/>
      <c r="C506" s="199"/>
      <c r="D506" s="200"/>
      <c r="E506" s="26"/>
      <c r="F506" s="201"/>
      <c r="G506" s="202"/>
      <c r="H506" s="203"/>
      <c r="I506" s="204"/>
      <c r="J506" s="204"/>
      <c r="K506" s="204"/>
      <c r="L506" s="204"/>
    </row>
    <row r="507" spans="1:12" x14ac:dyDescent="0.3">
      <c r="A507" s="197"/>
      <c r="B507" s="198"/>
      <c r="C507" s="199"/>
      <c r="D507" s="200"/>
      <c r="E507" s="26"/>
      <c r="F507" s="201"/>
      <c r="G507" s="202"/>
      <c r="H507" s="203"/>
      <c r="I507" s="204"/>
      <c r="J507" s="204"/>
      <c r="K507" s="204"/>
      <c r="L507" s="204"/>
    </row>
    <row r="508" spans="1:12" x14ac:dyDescent="0.3">
      <c r="A508" s="197"/>
      <c r="B508" s="198"/>
      <c r="C508" s="199"/>
      <c r="D508" s="200"/>
      <c r="E508" s="26"/>
      <c r="F508" s="201"/>
      <c r="G508" s="202"/>
      <c r="H508" s="203"/>
      <c r="I508" s="204"/>
      <c r="J508" s="204"/>
      <c r="K508" s="204"/>
      <c r="L508" s="204"/>
    </row>
    <row r="509" spans="1:12" x14ac:dyDescent="0.3">
      <c r="A509" s="197"/>
      <c r="B509" s="198"/>
      <c r="C509" s="199"/>
      <c r="D509" s="200"/>
      <c r="E509" s="26"/>
      <c r="F509" s="201"/>
      <c r="G509" s="202"/>
      <c r="H509" s="203"/>
      <c r="I509" s="204"/>
      <c r="J509" s="204"/>
      <c r="K509" s="204"/>
      <c r="L509" s="204"/>
    </row>
    <row r="510" spans="1:12" x14ac:dyDescent="0.3">
      <c r="A510" s="197"/>
      <c r="B510" s="198"/>
      <c r="C510" s="199"/>
      <c r="D510" s="200"/>
      <c r="E510" s="26"/>
      <c r="F510" s="201"/>
      <c r="G510" s="202"/>
      <c r="H510" s="203"/>
      <c r="I510" s="204"/>
      <c r="J510" s="204"/>
      <c r="K510" s="204"/>
      <c r="L510" s="204"/>
    </row>
    <row r="511" spans="1:12" x14ac:dyDescent="0.3">
      <c r="A511" s="197"/>
      <c r="B511" s="198"/>
      <c r="C511" s="199"/>
      <c r="D511" s="200"/>
      <c r="E511" s="26"/>
      <c r="F511" s="201"/>
      <c r="G511" s="202"/>
      <c r="H511" s="203"/>
      <c r="I511" s="204"/>
      <c r="J511" s="204"/>
      <c r="K511" s="204"/>
      <c r="L511" s="204"/>
    </row>
    <row r="512" spans="1:12" x14ac:dyDescent="0.3">
      <c r="A512" s="197"/>
      <c r="B512" s="198"/>
      <c r="C512" s="199"/>
      <c r="D512" s="200"/>
      <c r="E512" s="26"/>
      <c r="F512" s="201"/>
      <c r="G512" s="202"/>
      <c r="H512" s="203"/>
      <c r="I512" s="204"/>
      <c r="J512" s="204"/>
      <c r="K512" s="204"/>
      <c r="L512" s="204"/>
    </row>
    <row r="513" spans="1:12" x14ac:dyDescent="0.3">
      <c r="A513" s="197"/>
      <c r="B513" s="198"/>
      <c r="C513" s="199"/>
      <c r="D513" s="200"/>
      <c r="E513" s="26"/>
      <c r="F513" s="201"/>
      <c r="G513" s="202"/>
      <c r="H513" s="203"/>
      <c r="I513" s="204"/>
      <c r="J513" s="204"/>
      <c r="K513" s="204"/>
      <c r="L513" s="204"/>
    </row>
    <row r="514" spans="1:12" x14ac:dyDescent="0.3">
      <c r="A514" s="197"/>
      <c r="B514" s="198"/>
      <c r="C514" s="199"/>
      <c r="D514" s="200"/>
      <c r="E514" s="26"/>
      <c r="F514" s="201"/>
      <c r="G514" s="202"/>
      <c r="H514" s="203"/>
      <c r="I514" s="204"/>
      <c r="J514" s="204"/>
      <c r="K514" s="204"/>
      <c r="L514" s="204"/>
    </row>
    <row r="515" spans="1:12" x14ac:dyDescent="0.3">
      <c r="A515" s="197"/>
      <c r="B515" s="198"/>
      <c r="C515" s="199"/>
      <c r="D515" s="200"/>
      <c r="E515" s="26"/>
      <c r="F515" s="201"/>
      <c r="G515" s="202"/>
      <c r="H515" s="203"/>
      <c r="I515" s="204"/>
      <c r="J515" s="204"/>
      <c r="K515" s="204"/>
      <c r="L515" s="204"/>
    </row>
    <row r="516" spans="1:12" x14ac:dyDescent="0.3">
      <c r="A516" s="197"/>
      <c r="B516" s="198"/>
      <c r="C516" s="199"/>
      <c r="D516" s="200"/>
      <c r="E516" s="26"/>
      <c r="F516" s="201"/>
      <c r="G516" s="202"/>
      <c r="H516" s="203"/>
      <c r="I516" s="204"/>
      <c r="J516" s="204"/>
      <c r="K516" s="204"/>
      <c r="L516" s="204"/>
    </row>
    <row r="517" spans="1:12" x14ac:dyDescent="0.3">
      <c r="A517" s="197"/>
      <c r="B517" s="198"/>
      <c r="C517" s="199"/>
      <c r="D517" s="200"/>
      <c r="E517" s="26"/>
      <c r="F517" s="201"/>
      <c r="G517" s="202"/>
      <c r="H517" s="203"/>
      <c r="I517" s="204"/>
      <c r="J517" s="204"/>
      <c r="K517" s="204"/>
      <c r="L517" s="204"/>
    </row>
    <row r="518" spans="1:12" x14ac:dyDescent="0.3">
      <c r="A518" s="197"/>
      <c r="B518" s="198"/>
      <c r="C518" s="199"/>
      <c r="D518" s="200"/>
      <c r="E518" s="26"/>
      <c r="F518" s="201"/>
      <c r="G518" s="202"/>
      <c r="H518" s="203"/>
      <c r="I518" s="204"/>
      <c r="J518" s="204"/>
      <c r="K518" s="204"/>
      <c r="L518" s="204"/>
    </row>
    <row r="519" spans="1:12" x14ac:dyDescent="0.3">
      <c r="A519" s="197"/>
      <c r="B519" s="198"/>
      <c r="C519" s="199"/>
      <c r="D519" s="200"/>
      <c r="E519" s="26"/>
      <c r="F519" s="201"/>
      <c r="G519" s="202"/>
      <c r="H519" s="203"/>
      <c r="I519" s="204"/>
      <c r="J519" s="204"/>
      <c r="K519" s="204"/>
      <c r="L519" s="204"/>
    </row>
    <row r="520" spans="1:12" x14ac:dyDescent="0.3">
      <c r="A520" s="197"/>
      <c r="B520" s="198"/>
      <c r="C520" s="199"/>
      <c r="D520" s="200"/>
      <c r="E520" s="26"/>
      <c r="F520" s="201"/>
      <c r="G520" s="202"/>
      <c r="H520" s="203"/>
      <c r="I520" s="204"/>
      <c r="J520" s="204"/>
      <c r="K520" s="204"/>
      <c r="L520" s="204"/>
    </row>
    <row r="521" spans="1:12" x14ac:dyDescent="0.3">
      <c r="A521" s="197"/>
      <c r="B521" s="198"/>
      <c r="C521" s="199"/>
      <c r="D521" s="200"/>
      <c r="E521" s="26"/>
      <c r="F521" s="201"/>
      <c r="G521" s="202"/>
      <c r="H521" s="203"/>
      <c r="I521" s="204"/>
      <c r="J521" s="204"/>
      <c r="K521" s="204"/>
      <c r="L521" s="204"/>
    </row>
    <row r="522" spans="1:12" x14ac:dyDescent="0.3">
      <c r="A522" s="197"/>
      <c r="B522" s="198"/>
      <c r="C522" s="199"/>
      <c r="D522" s="200"/>
      <c r="E522" s="26"/>
      <c r="F522" s="201"/>
      <c r="G522" s="202"/>
      <c r="H522" s="203"/>
      <c r="I522" s="204"/>
      <c r="J522" s="204"/>
      <c r="K522" s="204"/>
      <c r="L522" s="204"/>
    </row>
    <row r="523" spans="1:12" x14ac:dyDescent="0.3">
      <c r="A523" s="197"/>
      <c r="B523" s="198"/>
      <c r="C523" s="199"/>
      <c r="D523" s="200"/>
      <c r="E523" s="26"/>
      <c r="F523" s="201"/>
      <c r="G523" s="202"/>
      <c r="H523" s="203"/>
      <c r="I523" s="204"/>
      <c r="J523" s="204"/>
      <c r="K523" s="204"/>
      <c r="L523" s="204"/>
    </row>
    <row r="524" spans="1:12" x14ac:dyDescent="0.3">
      <c r="A524" s="197"/>
      <c r="B524" s="198"/>
      <c r="C524" s="199"/>
      <c r="D524" s="200"/>
      <c r="E524" s="26"/>
      <c r="F524" s="201"/>
      <c r="G524" s="202"/>
      <c r="H524" s="203"/>
      <c r="I524" s="204"/>
      <c r="J524" s="204"/>
      <c r="K524" s="204"/>
      <c r="L524" s="204"/>
    </row>
    <row r="525" spans="1:12" x14ac:dyDescent="0.3">
      <c r="A525" s="197"/>
      <c r="B525" s="198"/>
      <c r="C525" s="199"/>
      <c r="D525" s="200"/>
      <c r="E525" s="26"/>
      <c r="F525" s="201"/>
      <c r="G525" s="202"/>
      <c r="H525" s="203"/>
      <c r="I525" s="204"/>
      <c r="J525" s="204"/>
      <c r="K525" s="204"/>
      <c r="L525" s="204"/>
    </row>
    <row r="526" spans="1:12" x14ac:dyDescent="0.3">
      <c r="A526" s="197"/>
      <c r="B526" s="198"/>
      <c r="C526" s="199"/>
      <c r="D526" s="200"/>
      <c r="E526" s="26"/>
      <c r="F526" s="201"/>
      <c r="G526" s="202"/>
      <c r="H526" s="203"/>
      <c r="I526" s="204"/>
      <c r="J526" s="204"/>
      <c r="K526" s="204"/>
      <c r="L526" s="204"/>
    </row>
    <row r="527" spans="1:12" x14ac:dyDescent="0.3">
      <c r="A527" s="197"/>
      <c r="B527" s="198"/>
      <c r="C527" s="199"/>
      <c r="D527" s="200"/>
      <c r="E527" s="26"/>
      <c r="F527" s="201"/>
      <c r="G527" s="202"/>
      <c r="H527" s="203"/>
      <c r="I527" s="204"/>
      <c r="J527" s="204"/>
      <c r="K527" s="204"/>
      <c r="L527" s="204"/>
    </row>
    <row r="528" spans="1:12" x14ac:dyDescent="0.3">
      <c r="A528" s="197"/>
      <c r="B528" s="198"/>
      <c r="C528" s="199"/>
      <c r="D528" s="200"/>
      <c r="E528" s="26"/>
      <c r="F528" s="201"/>
      <c r="G528" s="202"/>
      <c r="H528" s="203"/>
      <c r="I528" s="204"/>
      <c r="J528" s="204"/>
      <c r="K528" s="204"/>
      <c r="L528" s="204"/>
    </row>
    <row r="529" spans="1:12" x14ac:dyDescent="0.3">
      <c r="A529" s="197"/>
      <c r="B529" s="198"/>
      <c r="C529" s="199"/>
      <c r="D529" s="200"/>
      <c r="E529" s="26"/>
      <c r="F529" s="201"/>
      <c r="G529" s="202"/>
      <c r="H529" s="203"/>
      <c r="I529" s="204"/>
      <c r="J529" s="204"/>
      <c r="K529" s="204"/>
      <c r="L529" s="204"/>
    </row>
    <row r="530" spans="1:12" x14ac:dyDescent="0.3">
      <c r="A530" s="197"/>
      <c r="B530" s="198"/>
      <c r="C530" s="199"/>
      <c r="D530" s="200"/>
      <c r="E530" s="26"/>
      <c r="F530" s="201"/>
      <c r="G530" s="202"/>
      <c r="H530" s="203"/>
      <c r="I530" s="204"/>
      <c r="J530" s="204"/>
      <c r="K530" s="204"/>
      <c r="L530" s="204"/>
    </row>
    <row r="531" spans="1:12" x14ac:dyDescent="0.3">
      <c r="A531" s="197"/>
      <c r="B531" s="198"/>
      <c r="C531" s="199"/>
      <c r="D531" s="200"/>
      <c r="E531" s="26"/>
      <c r="F531" s="201"/>
      <c r="G531" s="202"/>
      <c r="H531" s="203"/>
      <c r="I531" s="204"/>
      <c r="J531" s="204"/>
      <c r="K531" s="204"/>
      <c r="L531" s="204"/>
    </row>
    <row r="532" spans="1:12" x14ac:dyDescent="0.3">
      <c r="A532" s="197"/>
      <c r="B532" s="198"/>
      <c r="C532" s="199"/>
      <c r="D532" s="200"/>
      <c r="E532" s="26"/>
      <c r="F532" s="201"/>
      <c r="G532" s="202"/>
      <c r="H532" s="203"/>
      <c r="I532" s="204"/>
      <c r="J532" s="204"/>
      <c r="K532" s="204"/>
      <c r="L532" s="204"/>
    </row>
    <row r="533" spans="1:12" x14ac:dyDescent="0.3">
      <c r="A533" s="197"/>
      <c r="B533" s="198"/>
      <c r="C533" s="199"/>
      <c r="D533" s="200"/>
      <c r="E533" s="26"/>
      <c r="F533" s="201"/>
      <c r="G533" s="202"/>
      <c r="H533" s="203"/>
      <c r="I533" s="204"/>
      <c r="J533" s="204"/>
      <c r="K533" s="204"/>
      <c r="L533" s="204"/>
    </row>
    <row r="534" spans="1:12" x14ac:dyDescent="0.3">
      <c r="A534" s="197"/>
      <c r="B534" s="198"/>
      <c r="C534" s="199"/>
      <c r="D534" s="200"/>
      <c r="E534" s="26"/>
      <c r="F534" s="201"/>
      <c r="G534" s="202"/>
      <c r="H534" s="203"/>
      <c r="I534" s="204"/>
      <c r="J534" s="204"/>
      <c r="K534" s="204"/>
      <c r="L534" s="204"/>
    </row>
    <row r="535" spans="1:12" x14ac:dyDescent="0.3">
      <c r="A535" s="197"/>
      <c r="B535" s="198"/>
      <c r="C535" s="199"/>
      <c r="D535" s="200"/>
      <c r="E535" s="26"/>
      <c r="F535" s="201"/>
      <c r="G535" s="202"/>
      <c r="H535" s="203"/>
      <c r="I535" s="204"/>
      <c r="J535" s="204"/>
      <c r="K535" s="204"/>
      <c r="L535" s="204"/>
    </row>
    <row r="536" spans="1:12" x14ac:dyDescent="0.3">
      <c r="A536" s="197"/>
      <c r="B536" s="198"/>
      <c r="C536" s="199"/>
      <c r="D536" s="200"/>
      <c r="E536" s="26"/>
      <c r="F536" s="201"/>
      <c r="G536" s="202"/>
      <c r="H536" s="203"/>
      <c r="I536" s="204"/>
      <c r="J536" s="204"/>
      <c r="K536" s="204"/>
      <c r="L536" s="204"/>
    </row>
    <row r="537" spans="1:12" x14ac:dyDescent="0.3">
      <c r="A537" s="197"/>
      <c r="B537" s="198"/>
      <c r="C537" s="199"/>
      <c r="D537" s="200"/>
      <c r="E537" s="26"/>
      <c r="F537" s="201"/>
      <c r="G537" s="202"/>
      <c r="H537" s="203"/>
      <c r="I537" s="204"/>
      <c r="J537" s="204"/>
      <c r="K537" s="204"/>
      <c r="L537" s="204"/>
    </row>
    <row r="538" spans="1:12" x14ac:dyDescent="0.3">
      <c r="A538" s="197"/>
      <c r="B538" s="198"/>
      <c r="C538" s="199"/>
      <c r="D538" s="200"/>
      <c r="E538" s="26"/>
      <c r="F538" s="201"/>
      <c r="G538" s="202"/>
      <c r="H538" s="203"/>
      <c r="I538" s="204"/>
      <c r="J538" s="204"/>
      <c r="K538" s="204"/>
      <c r="L538" s="204"/>
    </row>
    <row r="539" spans="1:12" x14ac:dyDescent="0.3">
      <c r="A539" s="197"/>
      <c r="B539" s="198"/>
      <c r="C539" s="199"/>
      <c r="D539" s="200"/>
      <c r="E539" s="26"/>
      <c r="F539" s="201"/>
      <c r="G539" s="202"/>
      <c r="H539" s="203"/>
      <c r="I539" s="204"/>
      <c r="J539" s="204"/>
      <c r="K539" s="204"/>
      <c r="L539" s="204"/>
    </row>
    <row r="540" spans="1:12" x14ac:dyDescent="0.3">
      <c r="A540" s="197"/>
      <c r="B540" s="198"/>
      <c r="C540" s="199"/>
      <c r="D540" s="200"/>
      <c r="E540" s="26"/>
      <c r="F540" s="201"/>
      <c r="G540" s="202"/>
      <c r="H540" s="203"/>
      <c r="I540" s="204"/>
      <c r="J540" s="204"/>
      <c r="K540" s="204"/>
      <c r="L540" s="204"/>
    </row>
    <row r="541" spans="1:12" x14ac:dyDescent="0.3">
      <c r="A541" s="197"/>
      <c r="B541" s="198"/>
      <c r="C541" s="199"/>
      <c r="D541" s="200"/>
      <c r="E541" s="26"/>
      <c r="F541" s="201"/>
      <c r="G541" s="202"/>
      <c r="H541" s="203"/>
      <c r="I541" s="204"/>
      <c r="J541" s="204"/>
      <c r="K541" s="204"/>
      <c r="L541" s="204"/>
    </row>
    <row r="542" spans="1:12" x14ac:dyDescent="0.3">
      <c r="A542" s="197"/>
      <c r="B542" s="198"/>
      <c r="C542" s="199"/>
      <c r="D542" s="200"/>
      <c r="E542" s="26"/>
      <c r="F542" s="201"/>
      <c r="G542" s="202"/>
      <c r="H542" s="203"/>
      <c r="I542" s="204"/>
      <c r="J542" s="204"/>
      <c r="K542" s="204"/>
      <c r="L542" s="204"/>
    </row>
    <row r="543" spans="1:12" x14ac:dyDescent="0.3">
      <c r="A543" s="197"/>
      <c r="B543" s="198"/>
      <c r="C543" s="199"/>
      <c r="D543" s="200"/>
      <c r="E543" s="26"/>
      <c r="F543" s="201"/>
      <c r="G543" s="202"/>
      <c r="H543" s="203"/>
      <c r="I543" s="204"/>
      <c r="J543" s="204"/>
      <c r="K543" s="204"/>
      <c r="L543" s="204"/>
    </row>
    <row r="544" spans="1:12" x14ac:dyDescent="0.3">
      <c r="A544" s="197"/>
      <c r="B544" s="198"/>
      <c r="C544" s="199"/>
      <c r="D544" s="200"/>
      <c r="E544" s="26"/>
      <c r="F544" s="201"/>
      <c r="G544" s="202"/>
      <c r="H544" s="203"/>
      <c r="I544" s="204"/>
      <c r="J544" s="204"/>
      <c r="K544" s="204"/>
      <c r="L544" s="204"/>
    </row>
    <row r="545" spans="1:12" x14ac:dyDescent="0.3">
      <c r="A545" s="197"/>
      <c r="B545" s="198"/>
      <c r="C545" s="199"/>
      <c r="D545" s="200"/>
      <c r="E545" s="26"/>
      <c r="F545" s="201"/>
      <c r="G545" s="202"/>
      <c r="H545" s="203"/>
      <c r="I545" s="204"/>
      <c r="J545" s="204"/>
      <c r="K545" s="204"/>
      <c r="L545" s="204"/>
    </row>
    <row r="546" spans="1:12" x14ac:dyDescent="0.3">
      <c r="A546" s="197"/>
      <c r="B546" s="198"/>
      <c r="C546" s="199"/>
      <c r="D546" s="200"/>
      <c r="E546" s="26"/>
      <c r="F546" s="201"/>
      <c r="G546" s="202"/>
      <c r="H546" s="203"/>
      <c r="I546" s="204"/>
      <c r="J546" s="204"/>
      <c r="K546" s="204"/>
      <c r="L546" s="204"/>
    </row>
    <row r="547" spans="1:12" x14ac:dyDescent="0.3">
      <c r="A547" s="197"/>
      <c r="B547" s="198"/>
      <c r="C547" s="199"/>
      <c r="D547" s="200"/>
      <c r="E547" s="26"/>
      <c r="F547" s="201"/>
      <c r="G547" s="202"/>
      <c r="H547" s="203"/>
      <c r="I547" s="204"/>
      <c r="J547" s="204"/>
      <c r="K547" s="204"/>
      <c r="L547" s="204"/>
    </row>
    <row r="548" spans="1:12" x14ac:dyDescent="0.3">
      <c r="A548" s="197"/>
      <c r="B548" s="198"/>
      <c r="C548" s="199"/>
      <c r="D548" s="200"/>
      <c r="E548" s="26"/>
      <c r="F548" s="201"/>
      <c r="G548" s="202"/>
      <c r="H548" s="203"/>
      <c r="I548" s="204"/>
      <c r="J548" s="204"/>
      <c r="K548" s="204"/>
      <c r="L548" s="204"/>
    </row>
    <row r="549" spans="1:12" x14ac:dyDescent="0.3">
      <c r="A549" s="197"/>
      <c r="B549" s="198"/>
      <c r="C549" s="199"/>
      <c r="D549" s="200"/>
      <c r="E549" s="26"/>
      <c r="F549" s="201"/>
      <c r="G549" s="202"/>
      <c r="H549" s="203"/>
      <c r="I549" s="204"/>
      <c r="J549" s="204"/>
      <c r="K549" s="204"/>
      <c r="L549" s="204"/>
    </row>
    <row r="550" spans="1:12" x14ac:dyDescent="0.3">
      <c r="A550" s="197"/>
      <c r="B550" s="198"/>
      <c r="C550" s="199"/>
      <c r="D550" s="200"/>
      <c r="E550" s="26"/>
      <c r="F550" s="201"/>
      <c r="G550" s="202"/>
      <c r="H550" s="203"/>
      <c r="I550" s="204"/>
      <c r="J550" s="204"/>
      <c r="K550" s="204"/>
      <c r="L550" s="204"/>
    </row>
    <row r="551" spans="1:12" x14ac:dyDescent="0.3">
      <c r="A551" s="197"/>
      <c r="B551" s="198"/>
      <c r="C551" s="199"/>
      <c r="D551" s="200"/>
      <c r="E551" s="26"/>
      <c r="F551" s="201"/>
      <c r="G551" s="202"/>
      <c r="H551" s="203"/>
      <c r="I551" s="204"/>
      <c r="J551" s="204"/>
      <c r="K551" s="204"/>
      <c r="L551" s="204"/>
    </row>
    <row r="552" spans="1:12" x14ac:dyDescent="0.3">
      <c r="A552" s="197"/>
      <c r="B552" s="198"/>
      <c r="C552" s="199"/>
      <c r="D552" s="200"/>
      <c r="E552" s="26"/>
      <c r="F552" s="201"/>
      <c r="G552" s="202"/>
      <c r="H552" s="203"/>
      <c r="I552" s="204"/>
      <c r="J552" s="204"/>
      <c r="K552" s="204"/>
      <c r="L552" s="204"/>
    </row>
    <row r="553" spans="1:12" x14ac:dyDescent="0.3">
      <c r="A553" s="197"/>
      <c r="B553" s="198"/>
      <c r="C553" s="199"/>
      <c r="D553" s="200"/>
      <c r="E553" s="26"/>
      <c r="F553" s="201"/>
      <c r="G553" s="202"/>
      <c r="H553" s="203"/>
      <c r="I553" s="204"/>
      <c r="J553" s="204"/>
      <c r="K553" s="204"/>
      <c r="L553" s="204"/>
    </row>
    <row r="554" spans="1:12" x14ac:dyDescent="0.3">
      <c r="A554" s="197"/>
      <c r="B554" s="198"/>
      <c r="C554" s="199"/>
      <c r="D554" s="200"/>
      <c r="E554" s="26"/>
      <c r="F554" s="201"/>
      <c r="G554" s="202"/>
      <c r="H554" s="203"/>
      <c r="I554" s="204"/>
      <c r="J554" s="204"/>
      <c r="K554" s="204"/>
      <c r="L554" s="204"/>
    </row>
    <row r="555" spans="1:12" x14ac:dyDescent="0.3">
      <c r="A555" s="197"/>
      <c r="B555" s="198"/>
      <c r="C555" s="199"/>
      <c r="D555" s="200"/>
      <c r="E555" s="26"/>
      <c r="F555" s="201"/>
      <c r="G555" s="202"/>
      <c r="H555" s="203"/>
      <c r="I555" s="204"/>
      <c r="J555" s="204"/>
      <c r="K555" s="204"/>
      <c r="L555" s="204"/>
    </row>
    <row r="556" spans="1:12" x14ac:dyDescent="0.3">
      <c r="A556" s="197"/>
      <c r="B556" s="198"/>
      <c r="C556" s="199"/>
      <c r="D556" s="200"/>
      <c r="E556" s="26"/>
      <c r="F556" s="201"/>
      <c r="G556" s="202"/>
      <c r="H556" s="203"/>
      <c r="I556" s="204"/>
      <c r="J556" s="204"/>
      <c r="K556" s="204"/>
      <c r="L556" s="204"/>
    </row>
    <row r="557" spans="1:12" x14ac:dyDescent="0.3">
      <c r="A557" s="197"/>
      <c r="B557" s="198"/>
      <c r="C557" s="199"/>
      <c r="D557" s="200"/>
      <c r="E557" s="26"/>
      <c r="F557" s="201"/>
      <c r="G557" s="202"/>
      <c r="H557" s="203"/>
      <c r="I557" s="204"/>
      <c r="J557" s="204"/>
      <c r="K557" s="204"/>
      <c r="L557" s="204"/>
    </row>
    <row r="558" spans="1:12" x14ac:dyDescent="0.3">
      <c r="A558" s="197"/>
      <c r="B558" s="198"/>
      <c r="C558" s="199"/>
      <c r="D558" s="200"/>
      <c r="E558" s="26"/>
      <c r="F558" s="201"/>
      <c r="G558" s="202"/>
      <c r="H558" s="203"/>
      <c r="I558" s="204"/>
      <c r="J558" s="204"/>
      <c r="K558" s="204"/>
      <c r="L558" s="204"/>
    </row>
    <row r="559" spans="1:12" x14ac:dyDescent="0.3">
      <c r="A559" s="197"/>
      <c r="B559" s="198"/>
      <c r="C559" s="199"/>
      <c r="D559" s="200"/>
      <c r="E559" s="26"/>
      <c r="F559" s="201"/>
      <c r="G559" s="202"/>
      <c r="H559" s="203"/>
      <c r="I559" s="204"/>
      <c r="J559" s="204"/>
      <c r="K559" s="204"/>
      <c r="L559" s="204"/>
    </row>
    <row r="560" spans="1:12" x14ac:dyDescent="0.3">
      <c r="A560" s="197"/>
      <c r="B560" s="198"/>
      <c r="C560" s="199"/>
      <c r="D560" s="200"/>
      <c r="E560" s="26"/>
      <c r="F560" s="201"/>
      <c r="G560" s="202"/>
      <c r="H560" s="203"/>
      <c r="I560" s="204"/>
      <c r="J560" s="204"/>
      <c r="K560" s="204"/>
      <c r="L560" s="204"/>
    </row>
    <row r="561" spans="1:12" x14ac:dyDescent="0.3">
      <c r="A561" s="197"/>
      <c r="B561" s="198"/>
      <c r="C561" s="199"/>
      <c r="D561" s="200"/>
      <c r="E561" s="26"/>
      <c r="F561" s="201"/>
      <c r="G561" s="202"/>
      <c r="H561" s="203"/>
      <c r="I561" s="204"/>
      <c r="J561" s="204"/>
      <c r="K561" s="204"/>
      <c r="L561" s="204"/>
    </row>
    <row r="562" spans="1:12" x14ac:dyDescent="0.3">
      <c r="A562" s="197"/>
      <c r="B562" s="198"/>
      <c r="C562" s="199"/>
      <c r="D562" s="200"/>
      <c r="E562" s="26"/>
      <c r="F562" s="201"/>
      <c r="G562" s="202"/>
      <c r="H562" s="203"/>
      <c r="I562" s="204"/>
      <c r="J562" s="204"/>
      <c r="K562" s="204"/>
      <c r="L562" s="204"/>
    </row>
    <row r="563" spans="1:12" x14ac:dyDescent="0.3">
      <c r="A563" s="197"/>
      <c r="B563" s="198"/>
      <c r="C563" s="199"/>
      <c r="D563" s="200"/>
      <c r="E563" s="26"/>
      <c r="F563" s="201"/>
      <c r="G563" s="202"/>
      <c r="H563" s="203"/>
      <c r="I563" s="204"/>
      <c r="J563" s="204"/>
      <c r="K563" s="204"/>
      <c r="L563" s="204"/>
    </row>
    <row r="564" spans="1:12" x14ac:dyDescent="0.3">
      <c r="A564" s="197"/>
      <c r="B564" s="198"/>
      <c r="C564" s="199"/>
      <c r="D564" s="200"/>
      <c r="E564" s="26"/>
      <c r="F564" s="201"/>
      <c r="G564" s="202"/>
      <c r="H564" s="203"/>
      <c r="I564" s="204"/>
      <c r="J564" s="204"/>
      <c r="K564" s="204"/>
      <c r="L564" s="204"/>
    </row>
    <row r="565" spans="1:12" x14ac:dyDescent="0.3">
      <c r="A565" s="197"/>
      <c r="B565" s="198"/>
      <c r="C565" s="199"/>
      <c r="D565" s="200"/>
      <c r="E565" s="26"/>
      <c r="F565" s="201"/>
      <c r="G565" s="202"/>
      <c r="H565" s="203"/>
      <c r="I565" s="204"/>
      <c r="J565" s="204"/>
      <c r="K565" s="204"/>
      <c r="L565" s="204"/>
    </row>
    <row r="566" spans="1:12" x14ac:dyDescent="0.3">
      <c r="A566" s="197"/>
      <c r="B566" s="198"/>
      <c r="C566" s="199"/>
      <c r="D566" s="200"/>
      <c r="E566" s="26"/>
      <c r="F566" s="201"/>
      <c r="G566" s="202"/>
      <c r="H566" s="203"/>
      <c r="I566" s="204"/>
      <c r="J566" s="204"/>
      <c r="K566" s="204"/>
      <c r="L566" s="204"/>
    </row>
    <row r="567" spans="1:12" x14ac:dyDescent="0.3">
      <c r="A567" s="197"/>
      <c r="B567" s="198"/>
      <c r="C567" s="199"/>
      <c r="D567" s="200"/>
      <c r="E567" s="26"/>
      <c r="F567" s="201"/>
      <c r="G567" s="202"/>
      <c r="H567" s="203"/>
      <c r="I567" s="204"/>
      <c r="J567" s="204"/>
      <c r="K567" s="204"/>
      <c r="L567" s="204"/>
    </row>
    <row r="568" spans="1:12" x14ac:dyDescent="0.3">
      <c r="A568" s="197"/>
      <c r="B568" s="198"/>
      <c r="C568" s="199"/>
      <c r="D568" s="200"/>
      <c r="E568" s="26"/>
      <c r="F568" s="201"/>
      <c r="G568" s="202"/>
      <c r="H568" s="203"/>
      <c r="I568" s="204"/>
      <c r="J568" s="204"/>
      <c r="K568" s="204"/>
      <c r="L568" s="204"/>
    </row>
    <row r="569" spans="1:12" x14ac:dyDescent="0.3">
      <c r="A569" s="197"/>
      <c r="B569" s="198"/>
      <c r="C569" s="199"/>
      <c r="D569" s="200"/>
      <c r="E569" s="26"/>
      <c r="F569" s="201"/>
      <c r="G569" s="202"/>
      <c r="H569" s="203"/>
      <c r="I569" s="204"/>
      <c r="J569" s="204"/>
      <c r="K569" s="204"/>
      <c r="L569" s="204"/>
    </row>
    <row r="570" spans="1:12" x14ac:dyDescent="0.3">
      <c r="A570" s="197"/>
      <c r="B570" s="198"/>
      <c r="C570" s="199"/>
      <c r="D570" s="200"/>
      <c r="E570" s="26"/>
      <c r="F570" s="201"/>
      <c r="G570" s="202"/>
      <c r="H570" s="203"/>
      <c r="I570" s="204"/>
      <c r="J570" s="204"/>
      <c r="K570" s="204"/>
      <c r="L570" s="204"/>
    </row>
    <row r="571" spans="1:12" x14ac:dyDescent="0.3">
      <c r="A571" s="197"/>
      <c r="B571" s="198"/>
      <c r="C571" s="199"/>
      <c r="D571" s="200"/>
      <c r="E571" s="26"/>
      <c r="F571" s="201"/>
      <c r="G571" s="202"/>
      <c r="H571" s="203"/>
      <c r="I571" s="204"/>
      <c r="J571" s="204"/>
      <c r="K571" s="204"/>
      <c r="L571" s="204"/>
    </row>
    <row r="572" spans="1:12" x14ac:dyDescent="0.3">
      <c r="A572" s="197"/>
      <c r="B572" s="198"/>
      <c r="C572" s="199"/>
      <c r="D572" s="200"/>
      <c r="E572" s="26"/>
      <c r="F572" s="201"/>
      <c r="G572" s="202"/>
      <c r="H572" s="203"/>
      <c r="I572" s="204"/>
      <c r="J572" s="204"/>
      <c r="K572" s="204"/>
      <c r="L572" s="204"/>
    </row>
    <row r="573" spans="1:12" x14ac:dyDescent="0.3">
      <c r="A573" s="197"/>
      <c r="B573" s="198"/>
      <c r="C573" s="199"/>
      <c r="D573" s="200"/>
      <c r="E573" s="26"/>
      <c r="F573" s="201"/>
      <c r="G573" s="202"/>
      <c r="H573" s="203"/>
      <c r="I573" s="204"/>
      <c r="J573" s="204"/>
      <c r="K573" s="204"/>
      <c r="L573" s="204"/>
    </row>
    <row r="574" spans="1:12" x14ac:dyDescent="0.3">
      <c r="A574" s="197"/>
      <c r="B574" s="198"/>
      <c r="C574" s="199"/>
      <c r="D574" s="200"/>
      <c r="E574" s="26"/>
      <c r="F574" s="201"/>
      <c r="G574" s="202"/>
      <c r="H574" s="203"/>
      <c r="I574" s="204"/>
      <c r="J574" s="204"/>
      <c r="K574" s="204"/>
      <c r="L574" s="204"/>
    </row>
    <row r="575" spans="1:12" x14ac:dyDescent="0.3">
      <c r="A575" s="197"/>
      <c r="B575" s="198"/>
      <c r="C575" s="199"/>
      <c r="D575" s="200"/>
      <c r="E575" s="26"/>
      <c r="F575" s="201"/>
      <c r="G575" s="202"/>
      <c r="H575" s="203"/>
      <c r="I575" s="204"/>
      <c r="J575" s="204"/>
      <c r="K575" s="204"/>
      <c r="L575" s="204"/>
    </row>
    <row r="576" spans="1:12" x14ac:dyDescent="0.3">
      <c r="A576" s="197"/>
      <c r="B576" s="198"/>
      <c r="C576" s="199"/>
      <c r="D576" s="200"/>
      <c r="E576" s="26"/>
      <c r="F576" s="201"/>
      <c r="G576" s="202"/>
      <c r="H576" s="203"/>
      <c r="I576" s="204"/>
      <c r="J576" s="204"/>
      <c r="K576" s="204"/>
      <c r="L576" s="204"/>
    </row>
    <row r="577" spans="1:12" x14ac:dyDescent="0.3">
      <c r="A577" s="197"/>
      <c r="B577" s="198"/>
      <c r="C577" s="199"/>
      <c r="D577" s="200"/>
      <c r="E577" s="26"/>
      <c r="F577" s="201"/>
      <c r="G577" s="202"/>
      <c r="H577" s="203"/>
      <c r="I577" s="204"/>
      <c r="J577" s="204"/>
      <c r="K577" s="204"/>
      <c r="L577" s="204"/>
    </row>
    <row r="578" spans="1:12" x14ac:dyDescent="0.3">
      <c r="A578" s="197"/>
      <c r="B578" s="198"/>
      <c r="C578" s="199"/>
      <c r="D578" s="200"/>
      <c r="E578" s="26"/>
      <c r="F578" s="201"/>
      <c r="G578" s="202"/>
      <c r="H578" s="203"/>
      <c r="I578" s="204"/>
      <c r="J578" s="204"/>
      <c r="K578" s="204"/>
      <c r="L578" s="204"/>
    </row>
    <row r="579" spans="1:12" x14ac:dyDescent="0.3">
      <c r="A579" s="197"/>
      <c r="B579" s="198"/>
      <c r="C579" s="199"/>
      <c r="D579" s="200"/>
      <c r="E579" s="26"/>
      <c r="F579" s="201"/>
      <c r="G579" s="202"/>
      <c r="H579" s="203"/>
      <c r="I579" s="204"/>
      <c r="J579" s="204"/>
      <c r="K579" s="204"/>
      <c r="L579" s="204"/>
    </row>
    <row r="580" spans="1:12" x14ac:dyDescent="0.3">
      <c r="A580" s="197"/>
      <c r="B580" s="198"/>
      <c r="C580" s="199"/>
      <c r="D580" s="200"/>
      <c r="E580" s="26"/>
      <c r="F580" s="201"/>
      <c r="G580" s="202"/>
      <c r="H580" s="203"/>
      <c r="I580" s="204"/>
      <c r="J580" s="204"/>
      <c r="K580" s="204"/>
      <c r="L580" s="204"/>
    </row>
    <row r="581" spans="1:12" x14ac:dyDescent="0.3">
      <c r="A581" s="197"/>
      <c r="B581" s="198"/>
      <c r="C581" s="199"/>
      <c r="D581" s="200"/>
      <c r="E581" s="26"/>
      <c r="F581" s="201"/>
      <c r="G581" s="202"/>
      <c r="H581" s="203"/>
      <c r="I581" s="204"/>
      <c r="J581" s="204"/>
      <c r="K581" s="204"/>
      <c r="L581" s="204"/>
    </row>
    <row r="582" spans="1:12" x14ac:dyDescent="0.3">
      <c r="A582" s="197"/>
      <c r="B582" s="198"/>
      <c r="C582" s="199"/>
      <c r="D582" s="200"/>
      <c r="E582" s="26"/>
      <c r="F582" s="201"/>
      <c r="G582" s="202"/>
      <c r="H582" s="203"/>
      <c r="I582" s="204"/>
      <c r="J582" s="204"/>
      <c r="K582" s="204"/>
      <c r="L582" s="204"/>
    </row>
    <row r="583" spans="1:12" x14ac:dyDescent="0.3">
      <c r="A583" s="197"/>
      <c r="B583" s="198"/>
      <c r="C583" s="199"/>
      <c r="D583" s="200"/>
      <c r="E583" s="26"/>
      <c r="F583" s="201"/>
      <c r="G583" s="202"/>
      <c r="H583" s="203"/>
      <c r="I583" s="204"/>
      <c r="J583" s="204"/>
      <c r="K583" s="204"/>
      <c r="L583" s="204"/>
    </row>
    <row r="584" spans="1:12" x14ac:dyDescent="0.3">
      <c r="A584" s="197"/>
      <c r="B584" s="198"/>
      <c r="C584" s="199"/>
      <c r="D584" s="200"/>
      <c r="E584" s="26"/>
      <c r="F584" s="201"/>
      <c r="G584" s="202"/>
      <c r="H584" s="203"/>
      <c r="I584" s="204"/>
      <c r="J584" s="204"/>
      <c r="K584" s="204"/>
      <c r="L584" s="204"/>
    </row>
    <row r="585" spans="1:12" x14ac:dyDescent="0.3">
      <c r="A585" s="197"/>
      <c r="B585" s="198"/>
      <c r="C585" s="199"/>
      <c r="D585" s="200"/>
      <c r="E585" s="26"/>
      <c r="F585" s="201"/>
      <c r="G585" s="202"/>
      <c r="H585" s="203"/>
      <c r="I585" s="204"/>
      <c r="J585" s="204"/>
      <c r="K585" s="204"/>
      <c r="L585" s="204"/>
    </row>
    <row r="586" spans="1:12" x14ac:dyDescent="0.3">
      <c r="A586" s="197"/>
      <c r="B586" s="198"/>
      <c r="C586" s="199"/>
      <c r="D586" s="200"/>
      <c r="E586" s="26"/>
      <c r="F586" s="201"/>
      <c r="G586" s="202"/>
      <c r="H586" s="203"/>
      <c r="I586" s="204"/>
      <c r="J586" s="204"/>
      <c r="K586" s="204"/>
      <c r="L586" s="204"/>
    </row>
    <row r="587" spans="1:12" x14ac:dyDescent="0.3">
      <c r="A587" s="197"/>
      <c r="B587" s="198"/>
      <c r="C587" s="199"/>
      <c r="D587" s="200"/>
      <c r="E587" s="26"/>
      <c r="F587" s="201"/>
      <c r="G587" s="202"/>
      <c r="H587" s="203"/>
      <c r="I587" s="204"/>
      <c r="J587" s="204"/>
      <c r="K587" s="204"/>
      <c r="L587" s="204"/>
    </row>
    <row r="588" spans="1:12" x14ac:dyDescent="0.3">
      <c r="A588" s="197"/>
      <c r="B588" s="198"/>
      <c r="C588" s="199"/>
      <c r="D588" s="200"/>
      <c r="E588" s="26"/>
      <c r="F588" s="201"/>
      <c r="G588" s="202"/>
      <c r="H588" s="203"/>
      <c r="I588" s="204"/>
      <c r="J588" s="204"/>
      <c r="K588" s="204"/>
      <c r="L588" s="204"/>
    </row>
    <row r="589" spans="1:12" x14ac:dyDescent="0.3">
      <c r="A589" s="197"/>
      <c r="B589" s="198"/>
      <c r="C589" s="199"/>
      <c r="D589" s="200"/>
      <c r="E589" s="26"/>
      <c r="F589" s="201"/>
      <c r="G589" s="202"/>
      <c r="H589" s="203"/>
      <c r="I589" s="204"/>
      <c r="J589" s="204"/>
      <c r="K589" s="204"/>
      <c r="L589" s="204"/>
    </row>
    <row r="590" spans="1:12" x14ac:dyDescent="0.3">
      <c r="A590" s="197"/>
      <c r="B590" s="198"/>
      <c r="C590" s="199"/>
      <c r="D590" s="200"/>
      <c r="E590" s="26"/>
      <c r="F590" s="201"/>
      <c r="G590" s="202"/>
      <c r="H590" s="203"/>
      <c r="I590" s="204"/>
      <c r="J590" s="204"/>
      <c r="K590" s="204"/>
      <c r="L590" s="204"/>
    </row>
    <row r="591" spans="1:12" x14ac:dyDescent="0.3">
      <c r="A591" s="197"/>
      <c r="B591" s="198"/>
      <c r="C591" s="199"/>
      <c r="D591" s="200"/>
      <c r="E591" s="26"/>
      <c r="F591" s="201"/>
      <c r="G591" s="202"/>
      <c r="H591" s="203"/>
      <c r="I591" s="204"/>
      <c r="J591" s="204"/>
      <c r="K591" s="204"/>
      <c r="L591" s="204"/>
    </row>
    <row r="592" spans="1:12" x14ac:dyDescent="0.3">
      <c r="A592" s="197"/>
      <c r="B592" s="198"/>
      <c r="C592" s="199"/>
      <c r="D592" s="200"/>
      <c r="E592" s="26"/>
      <c r="F592" s="201"/>
      <c r="G592" s="202"/>
      <c r="H592" s="203"/>
      <c r="I592" s="204"/>
      <c r="J592" s="204"/>
      <c r="K592" s="204"/>
      <c r="L592" s="204"/>
    </row>
    <row r="593" spans="1:12" x14ac:dyDescent="0.3">
      <c r="A593" s="197"/>
      <c r="B593" s="198"/>
      <c r="C593" s="199"/>
      <c r="D593" s="200"/>
      <c r="E593" s="26"/>
      <c r="F593" s="201"/>
      <c r="G593" s="202"/>
      <c r="H593" s="203"/>
      <c r="I593" s="204"/>
      <c r="J593" s="204"/>
      <c r="K593" s="204"/>
      <c r="L593" s="204"/>
    </row>
    <row r="594" spans="1:12" x14ac:dyDescent="0.3">
      <c r="A594" s="197"/>
      <c r="B594" s="198"/>
      <c r="C594" s="199"/>
      <c r="D594" s="200"/>
      <c r="E594" s="26"/>
      <c r="F594" s="201"/>
      <c r="G594" s="202"/>
      <c r="H594" s="203"/>
      <c r="I594" s="204"/>
      <c r="J594" s="204"/>
      <c r="K594" s="204"/>
      <c r="L594" s="204"/>
    </row>
    <row r="595" spans="1:12" x14ac:dyDescent="0.3">
      <c r="A595" s="197"/>
      <c r="B595" s="198"/>
      <c r="C595" s="199"/>
      <c r="D595" s="200"/>
      <c r="E595" s="26"/>
      <c r="F595" s="201"/>
      <c r="G595" s="202"/>
      <c r="H595" s="203"/>
      <c r="I595" s="204"/>
      <c r="J595" s="204"/>
      <c r="K595" s="204"/>
      <c r="L595" s="204"/>
    </row>
    <row r="596" spans="1:12" x14ac:dyDescent="0.3">
      <c r="A596" s="197"/>
      <c r="B596" s="198"/>
      <c r="C596" s="199"/>
      <c r="D596" s="200"/>
      <c r="E596" s="26"/>
      <c r="F596" s="201"/>
      <c r="G596" s="202"/>
      <c r="H596" s="203"/>
      <c r="I596" s="204"/>
      <c r="J596" s="204"/>
      <c r="K596" s="204"/>
      <c r="L596" s="204"/>
    </row>
    <row r="597" spans="1:12" x14ac:dyDescent="0.3">
      <c r="A597" s="197"/>
      <c r="B597" s="198"/>
      <c r="C597" s="199"/>
      <c r="D597" s="200"/>
      <c r="E597" s="26"/>
      <c r="F597" s="201"/>
      <c r="G597" s="202"/>
      <c r="H597" s="203"/>
      <c r="I597" s="204"/>
      <c r="J597" s="204"/>
      <c r="K597" s="204"/>
      <c r="L597" s="204"/>
    </row>
    <row r="598" spans="1:12" x14ac:dyDescent="0.3">
      <c r="A598" s="197"/>
      <c r="B598" s="198"/>
      <c r="C598" s="199"/>
      <c r="D598" s="200"/>
      <c r="E598" s="26"/>
      <c r="F598" s="201"/>
      <c r="G598" s="202"/>
      <c r="H598" s="203"/>
      <c r="I598" s="204"/>
      <c r="J598" s="204"/>
      <c r="K598" s="204"/>
      <c r="L598" s="204"/>
    </row>
    <row r="599" spans="1:12" x14ac:dyDescent="0.3">
      <c r="A599" s="197"/>
      <c r="B599" s="198"/>
      <c r="C599" s="199"/>
      <c r="D599" s="200"/>
      <c r="E599" s="26"/>
      <c r="F599" s="201"/>
      <c r="G599" s="202"/>
      <c r="H599" s="203"/>
      <c r="I599" s="204"/>
      <c r="J599" s="204"/>
      <c r="K599" s="204"/>
      <c r="L599" s="204"/>
    </row>
    <row r="600" spans="1:12" x14ac:dyDescent="0.3">
      <c r="A600" s="197"/>
      <c r="B600" s="198"/>
      <c r="C600" s="199"/>
      <c r="D600" s="200"/>
      <c r="E600" s="26"/>
      <c r="F600" s="201"/>
      <c r="G600" s="202"/>
      <c r="H600" s="203"/>
      <c r="I600" s="204"/>
      <c r="J600" s="204"/>
      <c r="K600" s="204"/>
      <c r="L600" s="204"/>
    </row>
    <row r="601" spans="1:12" x14ac:dyDescent="0.3">
      <c r="A601" s="197"/>
      <c r="B601" s="198"/>
      <c r="C601" s="199"/>
      <c r="D601" s="200"/>
      <c r="E601" s="26"/>
      <c r="F601" s="201"/>
      <c r="G601" s="202"/>
      <c r="H601" s="203"/>
      <c r="I601" s="204"/>
      <c r="J601" s="204"/>
      <c r="K601" s="204"/>
      <c r="L601" s="204"/>
    </row>
    <row r="602" spans="1:12" x14ac:dyDescent="0.3">
      <c r="A602" s="197"/>
      <c r="B602" s="198"/>
      <c r="C602" s="199"/>
      <c r="D602" s="200"/>
      <c r="E602" s="26"/>
      <c r="F602" s="201"/>
      <c r="G602" s="202"/>
      <c r="H602" s="203"/>
      <c r="I602" s="204"/>
      <c r="J602" s="204"/>
      <c r="K602" s="204"/>
      <c r="L602" s="204"/>
    </row>
    <row r="603" spans="1:12" x14ac:dyDescent="0.3">
      <c r="A603" s="197"/>
      <c r="B603" s="198"/>
      <c r="C603" s="199"/>
      <c r="D603" s="200"/>
      <c r="E603" s="26"/>
      <c r="F603" s="201"/>
      <c r="G603" s="202"/>
      <c r="H603" s="203"/>
      <c r="I603" s="204"/>
      <c r="J603" s="204"/>
      <c r="K603" s="204"/>
      <c r="L603" s="204"/>
    </row>
    <row r="604" spans="1:12" x14ac:dyDescent="0.3">
      <c r="A604" s="197"/>
      <c r="B604" s="198"/>
      <c r="C604" s="199"/>
      <c r="D604" s="200"/>
      <c r="E604" s="26"/>
      <c r="F604" s="201"/>
      <c r="G604" s="202"/>
      <c r="H604" s="203"/>
      <c r="I604" s="204"/>
      <c r="J604" s="204"/>
      <c r="K604" s="204"/>
      <c r="L604" s="204"/>
    </row>
    <row r="605" spans="1:12" x14ac:dyDescent="0.3">
      <c r="A605" s="197"/>
      <c r="B605" s="198"/>
      <c r="C605" s="199"/>
      <c r="D605" s="200"/>
      <c r="E605" s="26"/>
      <c r="F605" s="201"/>
      <c r="G605" s="202"/>
      <c r="H605" s="203"/>
      <c r="I605" s="204"/>
      <c r="J605" s="204"/>
      <c r="K605" s="204"/>
      <c r="L605" s="204"/>
    </row>
    <row r="606" spans="1:12" x14ac:dyDescent="0.3">
      <c r="A606" s="197"/>
      <c r="B606" s="198"/>
      <c r="C606" s="199"/>
      <c r="D606" s="200"/>
      <c r="E606" s="26"/>
      <c r="F606" s="201"/>
      <c r="G606" s="202"/>
      <c r="H606" s="203"/>
      <c r="I606" s="204"/>
      <c r="J606" s="204"/>
      <c r="K606" s="204"/>
      <c r="L606" s="204"/>
    </row>
    <row r="607" spans="1:12" x14ac:dyDescent="0.3">
      <c r="A607" s="197"/>
      <c r="B607" s="198"/>
      <c r="C607" s="199"/>
      <c r="D607" s="200"/>
      <c r="E607" s="26"/>
      <c r="F607" s="201"/>
      <c r="G607" s="202"/>
      <c r="H607" s="203"/>
      <c r="I607" s="204"/>
      <c r="J607" s="204"/>
      <c r="K607" s="204"/>
      <c r="L607" s="204"/>
    </row>
    <row r="608" spans="1:12" x14ac:dyDescent="0.3">
      <c r="A608" s="197"/>
      <c r="B608" s="198"/>
      <c r="C608" s="199"/>
      <c r="D608" s="200"/>
      <c r="E608" s="26"/>
      <c r="F608" s="201"/>
      <c r="G608" s="202"/>
      <c r="H608" s="203"/>
      <c r="I608" s="204"/>
      <c r="J608" s="204"/>
      <c r="K608" s="204"/>
      <c r="L608" s="204"/>
    </row>
    <row r="609" spans="1:12" x14ac:dyDescent="0.3">
      <c r="A609" s="197"/>
      <c r="B609" s="198"/>
      <c r="C609" s="199"/>
      <c r="D609" s="200"/>
      <c r="E609" s="26"/>
      <c r="F609" s="201"/>
      <c r="G609" s="202"/>
      <c r="H609" s="203"/>
      <c r="I609" s="204"/>
      <c r="J609" s="204"/>
      <c r="K609" s="204"/>
      <c r="L609" s="204"/>
    </row>
    <row r="610" spans="1:12" x14ac:dyDescent="0.3">
      <c r="A610" s="197"/>
      <c r="B610" s="198"/>
      <c r="C610" s="199"/>
      <c r="D610" s="200"/>
      <c r="E610" s="26"/>
      <c r="F610" s="201"/>
      <c r="G610" s="202"/>
      <c r="H610" s="203"/>
      <c r="I610" s="204"/>
      <c r="J610" s="204"/>
      <c r="K610" s="204"/>
      <c r="L610" s="204"/>
    </row>
    <row r="611" spans="1:12" x14ac:dyDescent="0.3">
      <c r="A611" s="197"/>
      <c r="B611" s="198"/>
      <c r="C611" s="199"/>
      <c r="D611" s="200"/>
      <c r="E611" s="26"/>
      <c r="F611" s="201"/>
      <c r="G611" s="202"/>
      <c r="H611" s="203"/>
      <c r="I611" s="204"/>
      <c r="J611" s="204"/>
      <c r="K611" s="204"/>
      <c r="L611" s="204"/>
    </row>
    <row r="612" spans="1:12" x14ac:dyDescent="0.3">
      <c r="A612" s="197"/>
      <c r="B612" s="198"/>
      <c r="C612" s="199"/>
      <c r="D612" s="200"/>
      <c r="E612" s="26"/>
      <c r="F612" s="201"/>
      <c r="G612" s="202"/>
      <c r="H612" s="203"/>
      <c r="I612" s="204"/>
      <c r="J612" s="204"/>
      <c r="K612" s="204"/>
      <c r="L612" s="204"/>
    </row>
    <row r="613" spans="1:12" x14ac:dyDescent="0.3">
      <c r="A613" s="197"/>
      <c r="B613" s="198"/>
      <c r="C613" s="199"/>
      <c r="D613" s="200"/>
      <c r="E613" s="26"/>
      <c r="F613" s="201"/>
      <c r="G613" s="202"/>
      <c r="H613" s="203"/>
      <c r="I613" s="204"/>
      <c r="J613" s="204"/>
      <c r="K613" s="204"/>
      <c r="L613" s="204"/>
    </row>
    <row r="614" spans="1:12" x14ac:dyDescent="0.3">
      <c r="A614" s="197"/>
      <c r="B614" s="198"/>
      <c r="C614" s="199"/>
      <c r="D614" s="200"/>
      <c r="E614" s="26"/>
      <c r="F614" s="201"/>
      <c r="G614" s="202"/>
      <c r="H614" s="203"/>
      <c r="I614" s="204"/>
      <c r="J614" s="204"/>
      <c r="K614" s="204"/>
      <c r="L614" s="204"/>
    </row>
    <row r="615" spans="1:12" x14ac:dyDescent="0.3">
      <c r="A615" s="197"/>
      <c r="B615" s="198"/>
      <c r="C615" s="199"/>
      <c r="D615" s="200"/>
      <c r="E615" s="26"/>
      <c r="F615" s="201"/>
      <c r="G615" s="202"/>
      <c r="H615" s="203"/>
      <c r="I615" s="204"/>
      <c r="J615" s="204"/>
      <c r="K615" s="204"/>
      <c r="L615" s="204"/>
    </row>
    <row r="616" spans="1:12" x14ac:dyDescent="0.3">
      <c r="A616" s="197"/>
      <c r="B616" s="198"/>
      <c r="C616" s="199"/>
      <c r="D616" s="200"/>
      <c r="E616" s="26"/>
      <c r="F616" s="201"/>
      <c r="G616" s="202"/>
      <c r="H616" s="203"/>
      <c r="I616" s="204"/>
      <c r="J616" s="204"/>
      <c r="K616" s="204"/>
      <c r="L616" s="204"/>
    </row>
    <row r="617" spans="1:12" x14ac:dyDescent="0.3">
      <c r="A617" s="197"/>
      <c r="B617" s="198"/>
      <c r="C617" s="199"/>
      <c r="D617" s="200"/>
      <c r="E617" s="26"/>
      <c r="F617" s="201"/>
      <c r="G617" s="202"/>
      <c r="H617" s="203"/>
      <c r="I617" s="204"/>
      <c r="J617" s="204"/>
      <c r="K617" s="204"/>
      <c r="L617" s="204"/>
    </row>
    <row r="618" spans="1:12" x14ac:dyDescent="0.3">
      <c r="A618" s="197"/>
      <c r="B618" s="198"/>
      <c r="C618" s="199"/>
      <c r="D618" s="200"/>
      <c r="E618" s="26"/>
      <c r="F618" s="201"/>
      <c r="G618" s="202"/>
      <c r="H618" s="203"/>
      <c r="I618" s="204"/>
      <c r="J618" s="204"/>
      <c r="K618" s="204"/>
      <c r="L618" s="204"/>
    </row>
    <row r="619" spans="1:12" x14ac:dyDescent="0.3">
      <c r="A619" s="197"/>
      <c r="B619" s="198"/>
      <c r="C619" s="199"/>
      <c r="D619" s="200"/>
      <c r="E619" s="26"/>
      <c r="F619" s="201"/>
      <c r="G619" s="202"/>
      <c r="H619" s="203"/>
      <c r="I619" s="204"/>
      <c r="J619" s="204"/>
      <c r="K619" s="204"/>
      <c r="L619" s="204"/>
    </row>
    <row r="620" spans="1:12" x14ac:dyDescent="0.3">
      <c r="A620" s="197"/>
      <c r="B620" s="198"/>
      <c r="C620" s="199"/>
      <c r="D620" s="200"/>
      <c r="E620" s="26"/>
      <c r="F620" s="201"/>
      <c r="G620" s="202"/>
      <c r="H620" s="203"/>
      <c r="I620" s="204"/>
      <c r="J620" s="204"/>
      <c r="K620" s="204"/>
      <c r="L620" s="204"/>
    </row>
    <row r="621" spans="1:12" x14ac:dyDescent="0.3">
      <c r="A621" s="197"/>
      <c r="B621" s="198"/>
      <c r="C621" s="199"/>
      <c r="D621" s="200"/>
      <c r="E621" s="26"/>
      <c r="F621" s="201"/>
      <c r="G621" s="202"/>
      <c r="H621" s="203"/>
      <c r="I621" s="204"/>
      <c r="J621" s="204"/>
      <c r="K621" s="204"/>
      <c r="L621" s="204"/>
    </row>
    <row r="622" spans="1:12" x14ac:dyDescent="0.3">
      <c r="A622" s="197"/>
      <c r="B622" s="198"/>
      <c r="C622" s="199"/>
      <c r="D622" s="200"/>
      <c r="E622" s="26"/>
      <c r="F622" s="201"/>
      <c r="G622" s="202"/>
      <c r="H622" s="203"/>
      <c r="I622" s="204"/>
      <c r="J622" s="204"/>
      <c r="K622" s="204"/>
      <c r="L622" s="204"/>
    </row>
    <row r="623" spans="1:12" x14ac:dyDescent="0.3">
      <c r="A623" s="197"/>
      <c r="B623" s="198"/>
      <c r="C623" s="199"/>
      <c r="D623" s="200"/>
      <c r="E623" s="26"/>
      <c r="F623" s="201"/>
      <c r="G623" s="202"/>
      <c r="H623" s="203"/>
      <c r="I623" s="204"/>
      <c r="J623" s="204"/>
      <c r="K623" s="204"/>
      <c r="L623" s="204"/>
    </row>
    <row r="624" spans="1:12" x14ac:dyDescent="0.3">
      <c r="A624" s="197"/>
      <c r="B624" s="198"/>
      <c r="C624" s="199"/>
      <c r="D624" s="200"/>
      <c r="E624" s="26"/>
      <c r="F624" s="201"/>
      <c r="G624" s="202"/>
      <c r="H624" s="203"/>
      <c r="I624" s="204"/>
      <c r="J624" s="204"/>
      <c r="K624" s="204"/>
      <c r="L624" s="204"/>
    </row>
    <row r="625" spans="1:12" x14ac:dyDescent="0.3">
      <c r="A625" s="197"/>
      <c r="B625" s="198"/>
      <c r="C625" s="199"/>
      <c r="D625" s="200"/>
      <c r="E625" s="26"/>
      <c r="F625" s="201"/>
      <c r="G625" s="202"/>
      <c r="H625" s="203"/>
      <c r="I625" s="204"/>
      <c r="J625" s="204"/>
      <c r="K625" s="204"/>
      <c r="L625" s="204"/>
    </row>
    <row r="626" spans="1:12" x14ac:dyDescent="0.3">
      <c r="A626" s="197"/>
      <c r="B626" s="198"/>
      <c r="C626" s="199"/>
      <c r="D626" s="200"/>
      <c r="E626" s="26"/>
      <c r="F626" s="201"/>
      <c r="G626" s="202"/>
      <c r="H626" s="203"/>
      <c r="I626" s="204"/>
      <c r="J626" s="204"/>
      <c r="K626" s="204"/>
      <c r="L626" s="204"/>
    </row>
    <row r="627" spans="1:12" x14ac:dyDescent="0.3">
      <c r="A627" s="197"/>
      <c r="B627" s="198"/>
      <c r="C627" s="199"/>
      <c r="D627" s="200"/>
      <c r="E627" s="26"/>
      <c r="F627" s="201"/>
      <c r="G627" s="202"/>
      <c r="H627" s="203"/>
      <c r="I627" s="204"/>
      <c r="J627" s="204"/>
      <c r="K627" s="204"/>
      <c r="L627" s="204"/>
    </row>
    <row r="628" spans="1:12" x14ac:dyDescent="0.3">
      <c r="A628" s="197"/>
      <c r="B628" s="198"/>
      <c r="C628" s="199"/>
      <c r="D628" s="200"/>
      <c r="E628" s="26"/>
      <c r="F628" s="201"/>
      <c r="G628" s="202"/>
      <c r="H628" s="203"/>
      <c r="I628" s="204"/>
      <c r="J628" s="204"/>
      <c r="K628" s="204"/>
      <c r="L628" s="204"/>
    </row>
    <row r="629" spans="1:12" x14ac:dyDescent="0.3">
      <c r="A629" s="197"/>
      <c r="B629" s="198"/>
      <c r="C629" s="199"/>
      <c r="D629" s="200"/>
      <c r="E629" s="26"/>
      <c r="F629" s="201"/>
      <c r="G629" s="202"/>
      <c r="H629" s="203"/>
      <c r="I629" s="204"/>
      <c r="J629" s="204"/>
      <c r="K629" s="204"/>
      <c r="L629" s="204"/>
    </row>
    <row r="630" spans="1:12" x14ac:dyDescent="0.3">
      <c r="A630" s="197"/>
      <c r="B630" s="198"/>
      <c r="C630" s="199"/>
      <c r="D630" s="200"/>
      <c r="E630" s="26"/>
      <c r="F630" s="201"/>
      <c r="G630" s="202"/>
      <c r="H630" s="203"/>
      <c r="I630" s="204"/>
      <c r="J630" s="204"/>
      <c r="K630" s="204"/>
      <c r="L630" s="204"/>
    </row>
    <row r="631" spans="1:12" x14ac:dyDescent="0.3">
      <c r="A631" s="197"/>
      <c r="B631" s="198"/>
      <c r="C631" s="199"/>
      <c r="D631" s="200"/>
      <c r="E631" s="26"/>
      <c r="F631" s="201"/>
      <c r="G631" s="202"/>
      <c r="H631" s="203"/>
      <c r="I631" s="204"/>
      <c r="J631" s="204"/>
      <c r="K631" s="204"/>
      <c r="L631" s="204"/>
    </row>
    <row r="632" spans="1:12" x14ac:dyDescent="0.3">
      <c r="A632" s="197"/>
      <c r="B632" s="198"/>
      <c r="C632" s="199"/>
      <c r="D632" s="200"/>
      <c r="E632" s="26"/>
      <c r="F632" s="201"/>
      <c r="G632" s="202"/>
      <c r="H632" s="203"/>
      <c r="I632" s="204"/>
      <c r="J632" s="204"/>
      <c r="K632" s="204"/>
      <c r="L632" s="204"/>
    </row>
    <row r="633" spans="1:12" x14ac:dyDescent="0.3">
      <c r="A633" s="197"/>
      <c r="B633" s="198"/>
      <c r="C633" s="199"/>
      <c r="D633" s="200"/>
      <c r="E633" s="26"/>
      <c r="F633" s="201"/>
      <c r="G633" s="202"/>
      <c r="H633" s="203"/>
      <c r="I633" s="204"/>
      <c r="J633" s="204"/>
      <c r="K633" s="204"/>
      <c r="L633" s="204"/>
    </row>
    <row r="634" spans="1:12" x14ac:dyDescent="0.3">
      <c r="A634" s="197"/>
      <c r="B634" s="198"/>
      <c r="C634" s="199"/>
      <c r="D634" s="200"/>
      <c r="E634" s="26"/>
      <c r="F634" s="201"/>
      <c r="G634" s="202"/>
      <c r="H634" s="203"/>
      <c r="I634" s="204"/>
      <c r="J634" s="204"/>
      <c r="K634" s="204"/>
      <c r="L634" s="204"/>
    </row>
    <row r="635" spans="1:12" x14ac:dyDescent="0.3">
      <c r="A635" s="197"/>
      <c r="B635" s="198"/>
      <c r="C635" s="199"/>
      <c r="D635" s="200"/>
      <c r="E635" s="26"/>
      <c r="F635" s="201"/>
      <c r="G635" s="202"/>
      <c r="H635" s="203"/>
      <c r="I635" s="204"/>
      <c r="J635" s="204"/>
      <c r="K635" s="204"/>
      <c r="L635" s="204"/>
    </row>
    <row r="636" spans="1:12" x14ac:dyDescent="0.3">
      <c r="A636" s="197"/>
      <c r="B636" s="198"/>
      <c r="C636" s="199"/>
      <c r="D636" s="200"/>
      <c r="E636" s="26"/>
      <c r="F636" s="201"/>
      <c r="G636" s="202"/>
      <c r="H636" s="203"/>
      <c r="I636" s="204"/>
      <c r="J636" s="204"/>
      <c r="K636" s="204"/>
      <c r="L636" s="204"/>
    </row>
    <row r="637" spans="1:12" x14ac:dyDescent="0.3">
      <c r="A637" s="197"/>
      <c r="B637" s="198"/>
      <c r="C637" s="199"/>
      <c r="D637" s="200"/>
      <c r="E637" s="26"/>
      <c r="F637" s="201"/>
      <c r="G637" s="202"/>
      <c r="H637" s="203"/>
      <c r="I637" s="204"/>
      <c r="J637" s="204"/>
      <c r="K637" s="204"/>
      <c r="L637" s="204"/>
    </row>
    <row r="638" spans="1:12" x14ac:dyDescent="0.3">
      <c r="A638" s="197"/>
      <c r="B638" s="198"/>
      <c r="C638" s="199"/>
      <c r="D638" s="200"/>
      <c r="E638" s="26"/>
      <c r="F638" s="201"/>
      <c r="G638" s="202"/>
      <c r="H638" s="203"/>
      <c r="I638" s="204"/>
      <c r="J638" s="204"/>
      <c r="K638" s="204"/>
      <c r="L638" s="204"/>
    </row>
    <row r="639" spans="1:12" x14ac:dyDescent="0.3">
      <c r="A639" s="197"/>
      <c r="B639" s="198"/>
      <c r="C639" s="199"/>
      <c r="D639" s="200"/>
      <c r="E639" s="26"/>
      <c r="F639" s="201"/>
      <c r="G639" s="202"/>
      <c r="H639" s="203"/>
      <c r="I639" s="204"/>
      <c r="J639" s="204"/>
      <c r="K639" s="204"/>
      <c r="L639" s="204"/>
    </row>
    <row r="640" spans="1:12" x14ac:dyDescent="0.3">
      <c r="A640" s="197"/>
      <c r="B640" s="198"/>
      <c r="C640" s="199"/>
      <c r="D640" s="200"/>
      <c r="E640" s="26"/>
      <c r="F640" s="201"/>
      <c r="G640" s="202"/>
      <c r="H640" s="203"/>
      <c r="I640" s="204"/>
      <c r="J640" s="204"/>
      <c r="K640" s="204"/>
      <c r="L640" s="204"/>
    </row>
    <row r="641" spans="1:12" x14ac:dyDescent="0.3">
      <c r="A641" s="197"/>
      <c r="B641" s="198"/>
      <c r="C641" s="199"/>
      <c r="D641" s="200"/>
      <c r="E641" s="26"/>
      <c r="F641" s="201"/>
      <c r="G641" s="202"/>
      <c r="H641" s="203"/>
      <c r="I641" s="204"/>
      <c r="J641" s="204"/>
      <c r="K641" s="204"/>
      <c r="L641" s="204"/>
    </row>
    <row r="642" spans="1:12" x14ac:dyDescent="0.3">
      <c r="A642" s="197"/>
      <c r="B642" s="198"/>
      <c r="C642" s="199"/>
      <c r="D642" s="200"/>
      <c r="E642" s="26"/>
      <c r="F642" s="201"/>
      <c r="G642" s="202"/>
      <c r="H642" s="203"/>
      <c r="I642" s="204"/>
      <c r="J642" s="204"/>
      <c r="K642" s="204"/>
      <c r="L642" s="204"/>
    </row>
    <row r="643" spans="1:12" x14ac:dyDescent="0.3">
      <c r="A643" s="197"/>
      <c r="B643" s="198"/>
      <c r="C643" s="199"/>
      <c r="D643" s="200"/>
      <c r="E643" s="26"/>
      <c r="F643" s="201"/>
      <c r="G643" s="202"/>
      <c r="H643" s="203"/>
      <c r="I643" s="204"/>
      <c r="J643" s="204"/>
      <c r="K643" s="204"/>
      <c r="L643" s="204"/>
    </row>
    <row r="644" spans="1:12" x14ac:dyDescent="0.3">
      <c r="A644" s="197"/>
      <c r="B644" s="198"/>
      <c r="C644" s="199"/>
      <c r="D644" s="200"/>
      <c r="E644" s="26"/>
      <c r="F644" s="201"/>
      <c r="G644" s="202"/>
      <c r="H644" s="203"/>
      <c r="I644" s="204"/>
      <c r="J644" s="204"/>
      <c r="K644" s="204"/>
      <c r="L644" s="204"/>
    </row>
    <row r="645" spans="1:12" x14ac:dyDescent="0.3">
      <c r="A645" s="197"/>
      <c r="B645" s="198"/>
      <c r="C645" s="199"/>
      <c r="D645" s="200"/>
      <c r="E645" s="26"/>
      <c r="F645" s="201"/>
      <c r="G645" s="202"/>
      <c r="H645" s="203"/>
      <c r="I645" s="204"/>
      <c r="J645" s="204"/>
      <c r="K645" s="204"/>
      <c r="L645" s="204"/>
    </row>
    <row r="646" spans="1:12" x14ac:dyDescent="0.3">
      <c r="A646" s="197"/>
      <c r="B646" s="198"/>
      <c r="C646" s="199"/>
      <c r="D646" s="200"/>
      <c r="E646" s="26"/>
      <c r="F646" s="201"/>
      <c r="G646" s="202"/>
      <c r="H646" s="203"/>
      <c r="I646" s="204"/>
      <c r="J646" s="204"/>
      <c r="K646" s="204"/>
      <c r="L646" s="204"/>
    </row>
    <row r="647" spans="1:12" x14ac:dyDescent="0.3">
      <c r="A647" s="197"/>
      <c r="B647" s="198"/>
      <c r="C647" s="199"/>
      <c r="D647" s="200"/>
      <c r="E647" s="26"/>
      <c r="F647" s="201"/>
      <c r="G647" s="202"/>
      <c r="H647" s="203"/>
      <c r="I647" s="204"/>
      <c r="J647" s="204"/>
      <c r="K647" s="204"/>
      <c r="L647" s="204"/>
    </row>
    <row r="648" spans="1:12" x14ac:dyDescent="0.3">
      <c r="A648" s="197"/>
      <c r="B648" s="198"/>
      <c r="C648" s="199"/>
      <c r="D648" s="200"/>
      <c r="E648" s="26"/>
      <c r="F648" s="201"/>
      <c r="G648" s="202"/>
      <c r="H648" s="203"/>
      <c r="I648" s="204"/>
      <c r="J648" s="204"/>
      <c r="K648" s="204"/>
      <c r="L648" s="204"/>
    </row>
    <row r="649" spans="1:12" x14ac:dyDescent="0.3">
      <c r="A649" s="197"/>
      <c r="B649" s="198"/>
      <c r="C649" s="199"/>
      <c r="D649" s="200"/>
      <c r="E649" s="26"/>
      <c r="F649" s="201"/>
      <c r="G649" s="202"/>
      <c r="H649" s="203"/>
      <c r="I649" s="204"/>
      <c r="J649" s="204"/>
      <c r="K649" s="204"/>
      <c r="L649" s="204"/>
    </row>
    <row r="650" spans="1:12" x14ac:dyDescent="0.3">
      <c r="A650" s="197"/>
      <c r="B650" s="198"/>
      <c r="C650" s="199"/>
      <c r="D650" s="200"/>
      <c r="E650" s="26"/>
      <c r="F650" s="201"/>
      <c r="G650" s="202"/>
      <c r="H650" s="203"/>
      <c r="I650" s="204"/>
      <c r="J650" s="204"/>
      <c r="K650" s="204"/>
      <c r="L650" s="204"/>
    </row>
    <row r="651" spans="1:12" x14ac:dyDescent="0.3">
      <c r="A651" s="197"/>
      <c r="B651" s="198"/>
      <c r="C651" s="199"/>
      <c r="D651" s="200"/>
      <c r="E651" s="26"/>
      <c r="F651" s="201"/>
      <c r="G651" s="202"/>
      <c r="H651" s="203"/>
      <c r="I651" s="204"/>
      <c r="J651" s="204"/>
      <c r="K651" s="204"/>
      <c r="L651" s="204"/>
    </row>
    <row r="652" spans="1:12" x14ac:dyDescent="0.3">
      <c r="A652" s="197"/>
      <c r="B652" s="198"/>
      <c r="C652" s="199"/>
      <c r="D652" s="200"/>
      <c r="E652" s="26"/>
      <c r="F652" s="201"/>
      <c r="G652" s="202"/>
      <c r="H652" s="203"/>
      <c r="I652" s="204"/>
      <c r="J652" s="204"/>
      <c r="K652" s="204"/>
      <c r="L652" s="204"/>
    </row>
    <row r="653" spans="1:12" x14ac:dyDescent="0.3">
      <c r="A653" s="197"/>
      <c r="B653" s="198"/>
      <c r="C653" s="199"/>
      <c r="D653" s="200"/>
      <c r="E653" s="26"/>
      <c r="F653" s="201"/>
      <c r="G653" s="202"/>
      <c r="H653" s="203"/>
      <c r="I653" s="204"/>
      <c r="J653" s="204"/>
      <c r="K653" s="204"/>
      <c r="L653" s="204"/>
    </row>
    <row r="654" spans="1:12" x14ac:dyDescent="0.3">
      <c r="A654" s="197"/>
      <c r="B654" s="198"/>
      <c r="C654" s="199"/>
      <c r="D654" s="200"/>
      <c r="E654" s="26"/>
      <c r="F654" s="201"/>
      <c r="G654" s="202"/>
      <c r="H654" s="203"/>
      <c r="I654" s="204"/>
      <c r="J654" s="204"/>
      <c r="K654" s="204"/>
      <c r="L654" s="204"/>
    </row>
    <row r="655" spans="1:12" x14ac:dyDescent="0.3">
      <c r="A655" s="197"/>
      <c r="B655" s="198"/>
      <c r="C655" s="199"/>
      <c r="D655" s="200"/>
      <c r="E655" s="26"/>
      <c r="F655" s="201"/>
      <c r="G655" s="202"/>
      <c r="H655" s="203"/>
      <c r="I655" s="204"/>
      <c r="J655" s="204"/>
      <c r="K655" s="204"/>
      <c r="L655" s="204"/>
    </row>
    <row r="656" spans="1:12" x14ac:dyDescent="0.3">
      <c r="A656" s="197"/>
      <c r="B656" s="198"/>
      <c r="C656" s="199"/>
      <c r="D656" s="200"/>
      <c r="E656" s="26"/>
      <c r="F656" s="201"/>
      <c r="G656" s="202"/>
      <c r="H656" s="203"/>
      <c r="I656" s="204"/>
      <c r="J656" s="204"/>
      <c r="K656" s="204"/>
      <c r="L656" s="204"/>
    </row>
    <row r="657" spans="1:12" x14ac:dyDescent="0.3">
      <c r="A657" s="197"/>
      <c r="B657" s="198"/>
      <c r="C657" s="199"/>
      <c r="D657" s="200"/>
      <c r="E657" s="26"/>
      <c r="F657" s="201"/>
      <c r="G657" s="202"/>
      <c r="H657" s="203"/>
      <c r="I657" s="204"/>
      <c r="J657" s="204"/>
      <c r="K657" s="204"/>
      <c r="L657" s="204"/>
    </row>
    <row r="658" spans="1:12" x14ac:dyDescent="0.3">
      <c r="A658" s="197"/>
      <c r="B658" s="198"/>
      <c r="C658" s="199"/>
      <c r="D658" s="200"/>
      <c r="E658" s="26"/>
      <c r="F658" s="201"/>
      <c r="G658" s="202"/>
      <c r="H658" s="203"/>
      <c r="I658" s="204"/>
      <c r="J658" s="204"/>
      <c r="K658" s="204"/>
      <c r="L658" s="204"/>
    </row>
    <row r="659" spans="1:12" x14ac:dyDescent="0.3">
      <c r="A659" s="197"/>
      <c r="B659" s="198"/>
      <c r="C659" s="199"/>
      <c r="D659" s="200"/>
      <c r="E659" s="26"/>
      <c r="F659" s="201"/>
      <c r="G659" s="202"/>
      <c r="H659" s="203"/>
      <c r="I659" s="204"/>
      <c r="J659" s="204"/>
      <c r="K659" s="204"/>
      <c r="L659" s="204"/>
    </row>
    <row r="660" spans="1:12" x14ac:dyDescent="0.3">
      <c r="A660" s="197"/>
      <c r="B660" s="198"/>
      <c r="C660" s="199"/>
      <c r="D660" s="200"/>
      <c r="E660" s="26"/>
      <c r="F660" s="201"/>
      <c r="G660" s="202"/>
      <c r="H660" s="203"/>
      <c r="I660" s="204"/>
      <c r="J660" s="204"/>
      <c r="K660" s="204"/>
      <c r="L660" s="204"/>
    </row>
    <row r="661" spans="1:12" x14ac:dyDescent="0.3">
      <c r="A661" s="197"/>
      <c r="B661" s="198"/>
      <c r="C661" s="199"/>
      <c r="D661" s="200"/>
      <c r="E661" s="26"/>
      <c r="F661" s="201"/>
      <c r="G661" s="202"/>
      <c r="H661" s="203"/>
      <c r="I661" s="204"/>
      <c r="J661" s="204"/>
      <c r="K661" s="204"/>
      <c r="L661" s="204"/>
    </row>
    <row r="662" spans="1:12" x14ac:dyDescent="0.3">
      <c r="A662" s="197"/>
      <c r="B662" s="198"/>
      <c r="C662" s="199"/>
      <c r="D662" s="200"/>
      <c r="E662" s="26"/>
      <c r="F662" s="201"/>
      <c r="G662" s="202"/>
      <c r="H662" s="203"/>
      <c r="I662" s="204"/>
      <c r="J662" s="204"/>
      <c r="K662" s="204"/>
      <c r="L662" s="204"/>
    </row>
    <row r="663" spans="1:12" x14ac:dyDescent="0.3">
      <c r="A663" s="197"/>
      <c r="B663" s="198"/>
      <c r="C663" s="199"/>
      <c r="D663" s="200"/>
      <c r="E663" s="26"/>
      <c r="F663" s="201"/>
      <c r="G663" s="202"/>
      <c r="H663" s="203"/>
      <c r="I663" s="204"/>
      <c r="J663" s="204"/>
      <c r="K663" s="204"/>
      <c r="L663" s="204"/>
    </row>
    <row r="664" spans="1:12" x14ac:dyDescent="0.3">
      <c r="A664" s="197"/>
      <c r="B664" s="198"/>
      <c r="C664" s="199"/>
      <c r="D664" s="200"/>
      <c r="E664" s="26"/>
      <c r="F664" s="201"/>
      <c r="G664" s="202"/>
      <c r="H664" s="203"/>
      <c r="I664" s="204"/>
      <c r="J664" s="204"/>
      <c r="K664" s="204"/>
      <c r="L664" s="204"/>
    </row>
    <row r="665" spans="1:12" x14ac:dyDescent="0.3">
      <c r="A665" s="197"/>
      <c r="B665" s="198"/>
      <c r="C665" s="199"/>
      <c r="D665" s="200"/>
      <c r="E665" s="26"/>
      <c r="F665" s="201"/>
      <c r="G665" s="202"/>
      <c r="H665" s="203"/>
      <c r="I665" s="204"/>
      <c r="J665" s="204"/>
      <c r="K665" s="204"/>
      <c r="L665" s="204"/>
    </row>
    <row r="666" spans="1:12" x14ac:dyDescent="0.3">
      <c r="A666" s="197"/>
      <c r="B666" s="198"/>
      <c r="C666" s="199"/>
      <c r="D666" s="200"/>
      <c r="E666" s="26"/>
      <c r="F666" s="201"/>
      <c r="G666" s="202"/>
      <c r="H666" s="203"/>
      <c r="I666" s="204"/>
      <c r="J666" s="204"/>
      <c r="K666" s="204"/>
      <c r="L666" s="204"/>
    </row>
    <row r="667" spans="1:12" x14ac:dyDescent="0.3">
      <c r="A667" s="197"/>
      <c r="B667" s="198"/>
      <c r="C667" s="199"/>
      <c r="D667" s="200"/>
      <c r="E667" s="26"/>
      <c r="F667" s="201"/>
      <c r="G667" s="202"/>
      <c r="H667" s="203"/>
      <c r="I667" s="204"/>
      <c r="J667" s="204"/>
      <c r="K667" s="204"/>
      <c r="L667" s="204"/>
    </row>
    <row r="668" spans="1:12" x14ac:dyDescent="0.3">
      <c r="A668" s="197"/>
      <c r="B668" s="198"/>
      <c r="C668" s="199"/>
      <c r="D668" s="200"/>
      <c r="E668" s="26"/>
      <c r="F668" s="201"/>
      <c r="G668" s="202"/>
      <c r="H668" s="203"/>
      <c r="I668" s="204"/>
      <c r="J668" s="204"/>
      <c r="K668" s="204"/>
      <c r="L668" s="204"/>
    </row>
    <row r="669" spans="1:12" x14ac:dyDescent="0.3">
      <c r="A669" s="197"/>
      <c r="B669" s="198"/>
      <c r="C669" s="199"/>
      <c r="D669" s="200"/>
      <c r="E669" s="26"/>
      <c r="F669" s="201"/>
      <c r="G669" s="202"/>
      <c r="H669" s="203"/>
      <c r="I669" s="204"/>
      <c r="J669" s="204"/>
      <c r="K669" s="204"/>
      <c r="L669" s="204"/>
    </row>
    <row r="670" spans="1:12" x14ac:dyDescent="0.3">
      <c r="A670" s="197"/>
      <c r="B670" s="198"/>
      <c r="C670" s="199"/>
      <c r="D670" s="200"/>
      <c r="E670" s="26"/>
      <c r="F670" s="201"/>
      <c r="G670" s="202"/>
      <c r="H670" s="203"/>
      <c r="I670" s="204"/>
      <c r="J670" s="204"/>
      <c r="K670" s="204"/>
      <c r="L670" s="204"/>
    </row>
    <row r="671" spans="1:12" x14ac:dyDescent="0.3">
      <c r="A671" s="197"/>
      <c r="B671" s="198"/>
      <c r="C671" s="199"/>
      <c r="D671" s="200"/>
      <c r="E671" s="26"/>
      <c r="F671" s="201"/>
      <c r="G671" s="202"/>
      <c r="H671" s="203"/>
      <c r="I671" s="204"/>
      <c r="J671" s="204"/>
      <c r="K671" s="204"/>
      <c r="L671" s="204"/>
    </row>
    <row r="672" spans="1:12" x14ac:dyDescent="0.3">
      <c r="A672" s="197"/>
      <c r="B672" s="198"/>
      <c r="C672" s="199"/>
      <c r="D672" s="200"/>
      <c r="E672" s="26"/>
      <c r="F672" s="201"/>
      <c r="G672" s="202"/>
      <c r="H672" s="203"/>
      <c r="I672" s="204"/>
      <c r="J672" s="204"/>
      <c r="K672" s="204"/>
      <c r="L672" s="204"/>
    </row>
    <row r="673" spans="1:12" x14ac:dyDescent="0.3">
      <c r="A673" s="197"/>
      <c r="B673" s="198"/>
      <c r="C673" s="199"/>
      <c r="D673" s="200"/>
      <c r="E673" s="26"/>
      <c r="F673" s="201"/>
      <c r="G673" s="202"/>
      <c r="H673" s="203"/>
      <c r="I673" s="204"/>
      <c r="J673" s="204"/>
      <c r="K673" s="204"/>
      <c r="L673" s="204"/>
    </row>
    <row r="674" spans="1:12" x14ac:dyDescent="0.3">
      <c r="A674" s="197"/>
      <c r="B674" s="198"/>
      <c r="C674" s="199"/>
      <c r="D674" s="200"/>
      <c r="E674" s="26"/>
      <c r="F674" s="201"/>
      <c r="G674" s="202"/>
      <c r="H674" s="203"/>
      <c r="I674" s="204"/>
      <c r="J674" s="204"/>
      <c r="K674" s="204"/>
      <c r="L674" s="204"/>
    </row>
    <row r="675" spans="1:12" x14ac:dyDescent="0.3">
      <c r="A675" s="197"/>
      <c r="B675" s="198"/>
      <c r="C675" s="199"/>
      <c r="D675" s="200"/>
      <c r="E675" s="26"/>
      <c r="F675" s="201"/>
      <c r="G675" s="202"/>
      <c r="H675" s="203"/>
      <c r="I675" s="204"/>
      <c r="J675" s="204"/>
      <c r="K675" s="204"/>
      <c r="L675" s="204"/>
    </row>
    <row r="676" spans="1:12" x14ac:dyDescent="0.3">
      <c r="A676" s="197"/>
      <c r="B676" s="198"/>
      <c r="C676" s="199"/>
      <c r="D676" s="200"/>
      <c r="E676" s="26"/>
      <c r="F676" s="201"/>
      <c r="G676" s="202"/>
      <c r="H676" s="203"/>
      <c r="I676" s="204"/>
      <c r="J676" s="204"/>
      <c r="K676" s="204"/>
      <c r="L676" s="204"/>
    </row>
    <row r="677" spans="1:12" x14ac:dyDescent="0.3">
      <c r="A677" s="197"/>
      <c r="B677" s="198"/>
      <c r="C677" s="199"/>
      <c r="D677" s="200"/>
      <c r="E677" s="26"/>
      <c r="F677" s="201"/>
      <c r="G677" s="202"/>
      <c r="H677" s="203"/>
      <c r="I677" s="204"/>
      <c r="J677" s="204"/>
      <c r="K677" s="204"/>
      <c r="L677" s="204"/>
    </row>
    <row r="678" spans="1:12" x14ac:dyDescent="0.3">
      <c r="A678" s="197"/>
      <c r="B678" s="198"/>
      <c r="C678" s="199"/>
      <c r="D678" s="200"/>
      <c r="E678" s="26"/>
      <c r="F678" s="201"/>
      <c r="G678" s="202"/>
      <c r="H678" s="203"/>
      <c r="I678" s="204"/>
      <c r="J678" s="204"/>
      <c r="K678" s="204"/>
      <c r="L678" s="204"/>
    </row>
    <row r="679" spans="1:12" x14ac:dyDescent="0.3">
      <c r="A679" s="197"/>
      <c r="B679" s="198"/>
      <c r="C679" s="199"/>
      <c r="D679" s="200"/>
      <c r="E679" s="26"/>
      <c r="F679" s="201"/>
      <c r="G679" s="202"/>
      <c r="H679" s="203"/>
      <c r="I679" s="204"/>
      <c r="J679" s="204"/>
      <c r="K679" s="204"/>
      <c r="L679" s="204"/>
    </row>
    <row r="680" spans="1:12" x14ac:dyDescent="0.3">
      <c r="A680" s="197"/>
      <c r="B680" s="198"/>
      <c r="C680" s="199"/>
      <c r="D680" s="200"/>
      <c r="E680" s="26"/>
      <c r="F680" s="201"/>
      <c r="G680" s="202"/>
      <c r="H680" s="203"/>
      <c r="I680" s="204"/>
      <c r="J680" s="204"/>
      <c r="K680" s="204"/>
      <c r="L680" s="204"/>
    </row>
    <row r="681" spans="1:12" x14ac:dyDescent="0.3">
      <c r="A681" s="197"/>
      <c r="B681" s="198"/>
      <c r="C681" s="199"/>
      <c r="D681" s="200"/>
      <c r="E681" s="26"/>
      <c r="F681" s="201"/>
      <c r="G681" s="202"/>
      <c r="H681" s="203"/>
      <c r="I681" s="204"/>
      <c r="J681" s="204"/>
      <c r="K681" s="204"/>
      <c r="L681" s="204"/>
    </row>
    <row r="682" spans="1:12" x14ac:dyDescent="0.3">
      <c r="A682" s="197"/>
      <c r="B682" s="198"/>
      <c r="C682" s="199"/>
      <c r="D682" s="200"/>
      <c r="E682" s="26"/>
      <c r="F682" s="201"/>
      <c r="G682" s="202"/>
      <c r="H682" s="203"/>
      <c r="I682" s="204"/>
      <c r="J682" s="204"/>
      <c r="K682" s="204"/>
      <c r="L682" s="204"/>
    </row>
    <row r="683" spans="1:12" x14ac:dyDescent="0.3">
      <c r="A683" s="197"/>
      <c r="B683" s="198"/>
      <c r="C683" s="199"/>
      <c r="D683" s="200"/>
      <c r="E683" s="26"/>
      <c r="F683" s="201"/>
      <c r="G683" s="202"/>
      <c r="H683" s="203"/>
      <c r="I683" s="204"/>
      <c r="J683" s="204"/>
      <c r="K683" s="204"/>
      <c r="L683" s="204"/>
    </row>
    <row r="684" spans="1:12" x14ac:dyDescent="0.3">
      <c r="A684" s="197"/>
      <c r="B684" s="198"/>
      <c r="C684" s="199"/>
      <c r="D684" s="200"/>
      <c r="E684" s="26"/>
      <c r="F684" s="201"/>
      <c r="G684" s="202"/>
      <c r="H684" s="203"/>
      <c r="I684" s="204"/>
      <c r="J684" s="204"/>
      <c r="K684" s="204"/>
      <c r="L684" s="204"/>
    </row>
    <row r="685" spans="1:12" x14ac:dyDescent="0.3">
      <c r="A685" s="197"/>
      <c r="B685" s="198"/>
      <c r="C685" s="199"/>
      <c r="D685" s="200"/>
      <c r="E685" s="26"/>
      <c r="F685" s="201"/>
      <c r="G685" s="202"/>
      <c r="H685" s="203"/>
      <c r="I685" s="204"/>
      <c r="J685" s="204"/>
      <c r="K685" s="204"/>
      <c r="L685" s="204"/>
    </row>
    <row r="686" spans="1:12" x14ac:dyDescent="0.3">
      <c r="A686" s="197"/>
      <c r="B686" s="198"/>
      <c r="C686" s="199"/>
      <c r="D686" s="200"/>
      <c r="E686" s="26"/>
      <c r="F686" s="201"/>
      <c r="G686" s="202"/>
      <c r="H686" s="203"/>
      <c r="I686" s="204"/>
      <c r="J686" s="204"/>
      <c r="K686" s="204"/>
      <c r="L686" s="204"/>
    </row>
    <row r="687" spans="1:12" x14ac:dyDescent="0.3">
      <c r="A687" s="197"/>
      <c r="B687" s="198"/>
      <c r="C687" s="199"/>
      <c r="D687" s="200"/>
      <c r="E687" s="26"/>
      <c r="F687" s="201"/>
      <c r="G687" s="202"/>
      <c r="H687" s="203"/>
      <c r="I687" s="204"/>
      <c r="J687" s="204"/>
      <c r="K687" s="204"/>
      <c r="L687" s="204"/>
    </row>
    <row r="688" spans="1:12" x14ac:dyDescent="0.3">
      <c r="A688" s="197"/>
      <c r="B688" s="198"/>
      <c r="C688" s="199"/>
      <c r="D688" s="200"/>
      <c r="E688" s="26"/>
      <c r="F688" s="201"/>
      <c r="G688" s="202"/>
      <c r="H688" s="203"/>
      <c r="I688" s="204"/>
      <c r="J688" s="204"/>
      <c r="K688" s="204"/>
      <c r="L688" s="204"/>
    </row>
    <row r="689" spans="1:12" x14ac:dyDescent="0.3">
      <c r="A689" s="197"/>
      <c r="B689" s="198"/>
      <c r="C689" s="199"/>
      <c r="D689" s="200"/>
      <c r="E689" s="26"/>
      <c r="F689" s="201"/>
      <c r="G689" s="202"/>
      <c r="H689" s="203"/>
      <c r="I689" s="204"/>
      <c r="J689" s="204"/>
      <c r="K689" s="204"/>
      <c r="L689" s="204"/>
    </row>
    <row r="690" spans="1:12" x14ac:dyDescent="0.3">
      <c r="A690" s="197"/>
      <c r="B690" s="198"/>
      <c r="C690" s="199"/>
      <c r="D690" s="200"/>
      <c r="E690" s="26"/>
      <c r="F690" s="201"/>
      <c r="G690" s="202"/>
      <c r="H690" s="203"/>
      <c r="I690" s="204"/>
      <c r="J690" s="204"/>
      <c r="K690" s="204"/>
      <c r="L690" s="204"/>
    </row>
    <row r="691" spans="1:12" x14ac:dyDescent="0.3">
      <c r="A691" s="197"/>
      <c r="B691" s="198"/>
      <c r="C691" s="199"/>
      <c r="D691" s="200"/>
      <c r="E691" s="26"/>
      <c r="F691" s="201"/>
      <c r="G691" s="202"/>
      <c r="H691" s="203"/>
      <c r="I691" s="204"/>
      <c r="J691" s="204"/>
      <c r="K691" s="204"/>
      <c r="L691" s="204"/>
    </row>
    <row r="692" spans="1:12" x14ac:dyDescent="0.3">
      <c r="A692" s="197"/>
      <c r="B692" s="198"/>
      <c r="C692" s="199"/>
      <c r="D692" s="200"/>
      <c r="E692" s="26"/>
      <c r="F692" s="201"/>
      <c r="G692" s="202"/>
      <c r="H692" s="203"/>
      <c r="I692" s="204"/>
      <c r="J692" s="204"/>
      <c r="K692" s="204"/>
      <c r="L692" s="204"/>
    </row>
    <row r="693" spans="1:12" x14ac:dyDescent="0.3">
      <c r="A693" s="197"/>
      <c r="B693" s="198"/>
      <c r="C693" s="199"/>
      <c r="D693" s="200"/>
      <c r="E693" s="26"/>
      <c r="F693" s="201"/>
      <c r="G693" s="202"/>
      <c r="H693" s="203"/>
      <c r="I693" s="204"/>
      <c r="J693" s="204"/>
      <c r="K693" s="204"/>
      <c r="L693" s="204"/>
    </row>
    <row r="694" spans="1:12" x14ac:dyDescent="0.3">
      <c r="A694" s="197"/>
      <c r="B694" s="198"/>
      <c r="C694" s="199"/>
      <c r="D694" s="200"/>
      <c r="E694" s="26"/>
      <c r="F694" s="201"/>
      <c r="G694" s="202"/>
      <c r="H694" s="203"/>
      <c r="I694" s="204"/>
      <c r="J694" s="204"/>
      <c r="K694" s="204"/>
      <c r="L694" s="204"/>
    </row>
    <row r="695" spans="1:12" x14ac:dyDescent="0.3">
      <c r="A695" s="197"/>
      <c r="B695" s="198"/>
      <c r="C695" s="199"/>
      <c r="D695" s="200"/>
      <c r="E695" s="26"/>
      <c r="F695" s="201"/>
      <c r="G695" s="202"/>
      <c r="H695" s="203"/>
      <c r="I695" s="204"/>
      <c r="J695" s="204"/>
      <c r="K695" s="204"/>
      <c r="L695" s="204"/>
    </row>
    <row r="696" spans="1:12" x14ac:dyDescent="0.3">
      <c r="A696" s="197"/>
      <c r="B696" s="198"/>
      <c r="C696" s="199"/>
      <c r="D696" s="200"/>
      <c r="E696" s="26"/>
      <c r="F696" s="201"/>
      <c r="G696" s="202"/>
      <c r="H696" s="203"/>
      <c r="I696" s="204"/>
      <c r="J696" s="204"/>
      <c r="K696" s="204"/>
      <c r="L696" s="204"/>
    </row>
    <row r="697" spans="1:12" x14ac:dyDescent="0.3">
      <c r="A697" s="197"/>
      <c r="B697" s="198"/>
      <c r="C697" s="199"/>
      <c r="D697" s="200"/>
      <c r="E697" s="26"/>
      <c r="F697" s="201"/>
      <c r="G697" s="202"/>
      <c r="H697" s="203"/>
      <c r="I697" s="204"/>
      <c r="J697" s="204"/>
      <c r="K697" s="204"/>
      <c r="L697" s="204"/>
    </row>
    <row r="698" spans="1:12" x14ac:dyDescent="0.3">
      <c r="A698" s="197"/>
      <c r="B698" s="198"/>
      <c r="C698" s="199"/>
      <c r="D698" s="200"/>
      <c r="E698" s="26"/>
      <c r="F698" s="201"/>
      <c r="G698" s="202"/>
      <c r="H698" s="203"/>
      <c r="I698" s="204"/>
      <c r="J698" s="204"/>
      <c r="K698" s="204"/>
      <c r="L698" s="204"/>
    </row>
    <row r="699" spans="1:12" x14ac:dyDescent="0.3">
      <c r="A699" s="197"/>
      <c r="B699" s="198"/>
      <c r="C699" s="199"/>
      <c r="D699" s="200"/>
      <c r="E699" s="26"/>
      <c r="F699" s="201"/>
      <c r="G699" s="202"/>
      <c r="H699" s="203"/>
      <c r="I699" s="204"/>
      <c r="J699" s="204"/>
      <c r="K699" s="204"/>
      <c r="L699" s="204"/>
    </row>
    <row r="700" spans="1:12" x14ac:dyDescent="0.3">
      <c r="A700" s="197"/>
      <c r="B700" s="198"/>
      <c r="C700" s="199"/>
      <c r="D700" s="200"/>
      <c r="E700" s="26"/>
      <c r="F700" s="201"/>
      <c r="G700" s="202"/>
      <c r="H700" s="203"/>
      <c r="I700" s="204"/>
      <c r="J700" s="204"/>
      <c r="K700" s="204"/>
      <c r="L700" s="204"/>
    </row>
    <row r="701" spans="1:12" x14ac:dyDescent="0.3">
      <c r="A701" s="197"/>
      <c r="B701" s="198"/>
      <c r="C701" s="199"/>
      <c r="D701" s="200"/>
      <c r="E701" s="26"/>
      <c r="F701" s="201"/>
      <c r="G701" s="202"/>
      <c r="H701" s="203"/>
      <c r="I701" s="204"/>
      <c r="J701" s="204"/>
      <c r="K701" s="204"/>
      <c r="L701" s="204"/>
    </row>
    <row r="702" spans="1:12" x14ac:dyDescent="0.3">
      <c r="A702" s="197"/>
      <c r="B702" s="198"/>
      <c r="C702" s="199"/>
      <c r="D702" s="200"/>
      <c r="E702" s="26"/>
      <c r="F702" s="201"/>
      <c r="G702" s="202"/>
      <c r="H702" s="203"/>
      <c r="I702" s="204"/>
      <c r="J702" s="204"/>
      <c r="K702" s="204"/>
      <c r="L702" s="204"/>
    </row>
    <row r="703" spans="1:12" x14ac:dyDescent="0.3">
      <c r="A703" s="197"/>
      <c r="B703" s="198"/>
      <c r="C703" s="199"/>
      <c r="D703" s="200"/>
      <c r="E703" s="26"/>
      <c r="F703" s="201"/>
      <c r="G703" s="202"/>
      <c r="H703" s="203"/>
      <c r="I703" s="204"/>
      <c r="J703" s="204"/>
      <c r="K703" s="204"/>
      <c r="L703" s="204"/>
    </row>
    <row r="704" spans="1:12" x14ac:dyDescent="0.3">
      <c r="A704" s="197"/>
      <c r="B704" s="198"/>
      <c r="C704" s="199"/>
      <c r="D704" s="200"/>
      <c r="E704" s="26"/>
      <c r="F704" s="201"/>
      <c r="G704" s="202"/>
      <c r="H704" s="203"/>
      <c r="I704" s="204"/>
      <c r="J704" s="204"/>
      <c r="K704" s="204"/>
      <c r="L704" s="204"/>
    </row>
    <row r="705" spans="1:12" x14ac:dyDescent="0.3">
      <c r="A705" s="197"/>
      <c r="B705" s="198"/>
      <c r="C705" s="199"/>
      <c r="D705" s="200"/>
      <c r="E705" s="26"/>
      <c r="F705" s="201"/>
      <c r="G705" s="202"/>
      <c r="H705" s="203"/>
      <c r="I705" s="204"/>
      <c r="J705" s="204"/>
      <c r="K705" s="204"/>
      <c r="L705" s="204"/>
    </row>
    <row r="706" spans="1:12" x14ac:dyDescent="0.3">
      <c r="A706" s="197"/>
      <c r="B706" s="198"/>
      <c r="C706" s="199"/>
      <c r="D706" s="200"/>
      <c r="E706" s="26"/>
      <c r="F706" s="201"/>
      <c r="G706" s="202"/>
      <c r="H706" s="203"/>
      <c r="I706" s="204"/>
      <c r="J706" s="204"/>
      <c r="K706" s="204"/>
      <c r="L706" s="204"/>
    </row>
    <row r="707" spans="1:12" x14ac:dyDescent="0.3">
      <c r="A707" s="197"/>
      <c r="B707" s="198"/>
      <c r="C707" s="199"/>
      <c r="D707" s="200"/>
      <c r="E707" s="26"/>
      <c r="F707" s="201"/>
      <c r="G707" s="202"/>
      <c r="H707" s="203"/>
      <c r="I707" s="204"/>
      <c r="J707" s="204"/>
      <c r="K707" s="204"/>
      <c r="L707" s="204"/>
    </row>
    <row r="708" spans="1:12" x14ac:dyDescent="0.3">
      <c r="A708" s="197"/>
      <c r="B708" s="198"/>
      <c r="C708" s="199"/>
      <c r="D708" s="200"/>
      <c r="E708" s="26"/>
      <c r="F708" s="201"/>
      <c r="G708" s="202"/>
      <c r="H708" s="203"/>
      <c r="I708" s="204"/>
      <c r="J708" s="204"/>
      <c r="K708" s="204"/>
      <c r="L708" s="204"/>
    </row>
    <row r="709" spans="1:12" x14ac:dyDescent="0.3">
      <c r="A709" s="197"/>
      <c r="B709" s="198"/>
      <c r="C709" s="199"/>
      <c r="D709" s="200"/>
      <c r="E709" s="26"/>
      <c r="F709" s="201"/>
      <c r="G709" s="202"/>
      <c r="H709" s="203"/>
      <c r="I709" s="204"/>
      <c r="J709" s="204"/>
      <c r="K709" s="204"/>
      <c r="L709" s="204"/>
    </row>
    <row r="710" spans="1:12" x14ac:dyDescent="0.3">
      <c r="A710" s="197"/>
      <c r="B710" s="198"/>
      <c r="C710" s="199"/>
      <c r="D710" s="200"/>
      <c r="E710" s="26"/>
      <c r="F710" s="201"/>
      <c r="G710" s="202"/>
      <c r="H710" s="203"/>
      <c r="I710" s="204"/>
      <c r="J710" s="204"/>
      <c r="K710" s="204"/>
      <c r="L710" s="204"/>
    </row>
    <row r="711" spans="1:12" x14ac:dyDescent="0.3">
      <c r="A711" s="197"/>
      <c r="B711" s="198"/>
      <c r="C711" s="199"/>
      <c r="D711" s="200"/>
      <c r="E711" s="26"/>
      <c r="F711" s="201"/>
      <c r="G711" s="202"/>
      <c r="H711" s="203"/>
      <c r="I711" s="204"/>
      <c r="J711" s="204"/>
      <c r="K711" s="204"/>
      <c r="L711" s="204"/>
    </row>
    <row r="712" spans="1:12" x14ac:dyDescent="0.3">
      <c r="A712" s="197"/>
      <c r="B712" s="198"/>
      <c r="C712" s="199"/>
      <c r="D712" s="200"/>
      <c r="E712" s="26"/>
      <c r="F712" s="201"/>
      <c r="G712" s="202"/>
      <c r="H712" s="203"/>
      <c r="I712" s="204"/>
      <c r="J712" s="204"/>
      <c r="K712" s="204"/>
      <c r="L712" s="204"/>
    </row>
    <row r="713" spans="1:12" x14ac:dyDescent="0.3">
      <c r="A713" s="197"/>
      <c r="B713" s="198"/>
      <c r="C713" s="199"/>
      <c r="D713" s="200"/>
      <c r="E713" s="26"/>
      <c r="F713" s="201"/>
      <c r="G713" s="202"/>
      <c r="H713" s="203"/>
      <c r="I713" s="204"/>
      <c r="J713" s="204"/>
      <c r="K713" s="204"/>
      <c r="L713" s="204"/>
    </row>
    <row r="714" spans="1:12" x14ac:dyDescent="0.3">
      <c r="A714" s="197"/>
      <c r="B714" s="198"/>
      <c r="C714" s="199"/>
      <c r="D714" s="200"/>
      <c r="E714" s="26"/>
      <c r="F714" s="201"/>
      <c r="G714" s="202"/>
      <c r="H714" s="203"/>
      <c r="I714" s="204"/>
      <c r="J714" s="204"/>
      <c r="K714" s="204"/>
      <c r="L714" s="204"/>
    </row>
    <row r="715" spans="1:12" x14ac:dyDescent="0.3">
      <c r="A715" s="197"/>
      <c r="B715" s="198"/>
      <c r="C715" s="199"/>
      <c r="D715" s="200"/>
      <c r="E715" s="26"/>
      <c r="F715" s="201"/>
      <c r="G715" s="202"/>
      <c r="H715" s="203"/>
      <c r="I715" s="204"/>
      <c r="J715" s="204"/>
      <c r="K715" s="204"/>
      <c r="L715" s="204"/>
    </row>
    <row r="716" spans="1:12" x14ac:dyDescent="0.3">
      <c r="A716" s="197"/>
      <c r="B716" s="198"/>
      <c r="C716" s="199"/>
      <c r="D716" s="200"/>
      <c r="E716" s="26"/>
      <c r="F716" s="201"/>
      <c r="G716" s="202"/>
      <c r="H716" s="203"/>
      <c r="I716" s="204"/>
      <c r="J716" s="204"/>
      <c r="K716" s="204"/>
      <c r="L716" s="204"/>
    </row>
    <row r="717" spans="1:12" x14ac:dyDescent="0.3">
      <c r="A717" s="197"/>
      <c r="B717" s="198"/>
      <c r="C717" s="199"/>
      <c r="D717" s="200"/>
      <c r="E717" s="26"/>
      <c r="F717" s="201"/>
      <c r="G717" s="202"/>
      <c r="H717" s="203"/>
      <c r="I717" s="204"/>
      <c r="J717" s="204"/>
      <c r="K717" s="204"/>
      <c r="L717" s="204"/>
    </row>
    <row r="718" spans="1:12" x14ac:dyDescent="0.3">
      <c r="A718" s="197"/>
      <c r="B718" s="198"/>
      <c r="C718" s="199"/>
      <c r="D718" s="200"/>
      <c r="E718" s="26"/>
      <c r="F718" s="201"/>
      <c r="G718" s="202"/>
      <c r="H718" s="203"/>
      <c r="I718" s="204"/>
      <c r="J718" s="204"/>
      <c r="K718" s="204"/>
      <c r="L718" s="204"/>
    </row>
    <row r="719" spans="1:12" x14ac:dyDescent="0.3">
      <c r="A719" s="197"/>
      <c r="B719" s="198"/>
      <c r="C719" s="199"/>
      <c r="D719" s="200"/>
      <c r="E719" s="26"/>
      <c r="F719" s="201"/>
      <c r="G719" s="202"/>
      <c r="H719" s="203"/>
      <c r="I719" s="204"/>
      <c r="J719" s="204"/>
      <c r="K719" s="204"/>
      <c r="L719" s="204"/>
    </row>
    <row r="720" spans="1:12" x14ac:dyDescent="0.3">
      <c r="A720" s="197"/>
      <c r="B720" s="198"/>
      <c r="C720" s="199"/>
      <c r="D720" s="200"/>
      <c r="E720" s="26"/>
      <c r="F720" s="201"/>
      <c r="G720" s="202"/>
      <c r="H720" s="203"/>
      <c r="I720" s="204"/>
      <c r="J720" s="204"/>
      <c r="K720" s="204"/>
      <c r="L720" s="204"/>
    </row>
    <row r="721" spans="1:12" x14ac:dyDescent="0.3">
      <c r="A721" s="197"/>
      <c r="B721" s="198"/>
      <c r="C721" s="199"/>
      <c r="D721" s="200"/>
      <c r="E721" s="26"/>
      <c r="F721" s="201"/>
      <c r="G721" s="202"/>
      <c r="H721" s="203"/>
      <c r="I721" s="204"/>
      <c r="J721" s="204"/>
      <c r="K721" s="204"/>
      <c r="L721" s="204"/>
    </row>
    <row r="722" spans="1:12" x14ac:dyDescent="0.3">
      <c r="A722" s="197"/>
      <c r="B722" s="198"/>
      <c r="C722" s="199"/>
      <c r="D722" s="200"/>
      <c r="E722" s="26"/>
      <c r="F722" s="201"/>
      <c r="G722" s="202"/>
      <c r="H722" s="203"/>
      <c r="I722" s="204"/>
      <c r="J722" s="204"/>
      <c r="K722" s="204"/>
      <c r="L722" s="204"/>
    </row>
    <row r="723" spans="1:12" x14ac:dyDescent="0.3">
      <c r="A723" s="197"/>
      <c r="B723" s="198"/>
      <c r="C723" s="199"/>
      <c r="D723" s="200"/>
      <c r="E723" s="26"/>
      <c r="F723" s="201"/>
      <c r="G723" s="202"/>
      <c r="H723" s="203"/>
      <c r="I723" s="204"/>
      <c r="J723" s="204"/>
      <c r="K723" s="204"/>
      <c r="L723" s="204"/>
    </row>
    <row r="724" spans="1:12" x14ac:dyDescent="0.3">
      <c r="A724" s="197"/>
      <c r="B724" s="198"/>
      <c r="C724" s="199"/>
      <c r="D724" s="200"/>
      <c r="E724" s="26"/>
      <c r="F724" s="201"/>
      <c r="G724" s="202"/>
      <c r="H724" s="203"/>
      <c r="I724" s="204"/>
      <c r="J724" s="204"/>
      <c r="K724" s="204"/>
      <c r="L724" s="204"/>
    </row>
    <row r="725" spans="1:12" x14ac:dyDescent="0.3">
      <c r="A725" s="197"/>
      <c r="B725" s="198"/>
      <c r="C725" s="199"/>
      <c r="D725" s="200"/>
      <c r="E725" s="26"/>
      <c r="F725" s="201"/>
      <c r="G725" s="202"/>
      <c r="H725" s="203"/>
      <c r="I725" s="204"/>
      <c r="J725" s="204"/>
      <c r="K725" s="204"/>
      <c r="L725" s="204"/>
    </row>
    <row r="726" spans="1:12" x14ac:dyDescent="0.3">
      <c r="A726" s="197"/>
      <c r="B726" s="198"/>
      <c r="C726" s="199"/>
      <c r="D726" s="200"/>
      <c r="E726" s="26"/>
      <c r="F726" s="201"/>
      <c r="G726" s="202"/>
      <c r="H726" s="203"/>
      <c r="I726" s="204"/>
      <c r="J726" s="204"/>
      <c r="K726" s="204"/>
      <c r="L726" s="204"/>
    </row>
    <row r="727" spans="1:12" x14ac:dyDescent="0.3">
      <c r="A727" s="197"/>
      <c r="B727" s="198"/>
      <c r="C727" s="199"/>
      <c r="D727" s="200"/>
      <c r="E727" s="26"/>
      <c r="F727" s="201"/>
      <c r="G727" s="202"/>
      <c r="H727" s="203"/>
      <c r="I727" s="204"/>
      <c r="J727" s="204"/>
      <c r="K727" s="204"/>
      <c r="L727" s="204"/>
    </row>
    <row r="728" spans="1:12" x14ac:dyDescent="0.3">
      <c r="A728" s="197"/>
      <c r="B728" s="198"/>
      <c r="C728" s="199"/>
      <c r="D728" s="200"/>
      <c r="E728" s="26"/>
      <c r="F728" s="201"/>
      <c r="G728" s="202"/>
      <c r="H728" s="203"/>
      <c r="I728" s="204"/>
      <c r="J728" s="204"/>
      <c r="K728" s="204"/>
      <c r="L728" s="204"/>
    </row>
    <row r="729" spans="1:12" x14ac:dyDescent="0.3">
      <c r="A729" s="197"/>
      <c r="B729" s="198"/>
      <c r="C729" s="199"/>
      <c r="D729" s="200"/>
      <c r="E729" s="26"/>
      <c r="F729" s="201"/>
      <c r="G729" s="202"/>
      <c r="H729" s="203"/>
      <c r="I729" s="204"/>
      <c r="J729" s="204"/>
      <c r="K729" s="204"/>
      <c r="L729" s="204"/>
    </row>
    <row r="730" spans="1:12" x14ac:dyDescent="0.3">
      <c r="A730" s="197"/>
      <c r="B730" s="198"/>
      <c r="C730" s="199"/>
      <c r="D730" s="200"/>
      <c r="E730" s="26"/>
      <c r="F730" s="201"/>
      <c r="G730" s="202"/>
      <c r="H730" s="203"/>
      <c r="I730" s="204"/>
      <c r="J730" s="204"/>
      <c r="K730" s="204"/>
      <c r="L730" s="204"/>
    </row>
    <row r="731" spans="1:12" x14ac:dyDescent="0.3">
      <c r="A731" s="197"/>
      <c r="B731" s="198"/>
      <c r="C731" s="199"/>
      <c r="D731" s="200"/>
      <c r="E731" s="26"/>
      <c r="F731" s="201"/>
      <c r="G731" s="202"/>
      <c r="H731" s="203"/>
      <c r="I731" s="204"/>
      <c r="J731" s="204"/>
      <c r="K731" s="204"/>
      <c r="L731" s="204"/>
    </row>
    <row r="732" spans="1:12" x14ac:dyDescent="0.3">
      <c r="A732" s="197"/>
      <c r="B732" s="198"/>
      <c r="C732" s="199"/>
      <c r="D732" s="200"/>
      <c r="E732" s="26"/>
      <c r="F732" s="201"/>
      <c r="G732" s="202"/>
      <c r="H732" s="203"/>
      <c r="I732" s="204"/>
      <c r="J732" s="204"/>
      <c r="K732" s="204"/>
      <c r="L732" s="204"/>
    </row>
    <row r="733" spans="1:12" x14ac:dyDescent="0.3">
      <c r="A733" s="197"/>
      <c r="B733" s="198"/>
      <c r="C733" s="199"/>
      <c r="D733" s="200"/>
      <c r="E733" s="26"/>
      <c r="F733" s="201"/>
      <c r="G733" s="202"/>
      <c r="H733" s="203"/>
      <c r="I733" s="204"/>
      <c r="J733" s="204"/>
      <c r="K733" s="204"/>
      <c r="L733" s="204"/>
    </row>
    <row r="734" spans="1:12" x14ac:dyDescent="0.3">
      <c r="A734" s="197"/>
      <c r="B734" s="198"/>
      <c r="C734" s="199"/>
      <c r="D734" s="200"/>
      <c r="E734" s="26"/>
      <c r="F734" s="201"/>
      <c r="G734" s="202"/>
      <c r="H734" s="203"/>
      <c r="I734" s="204"/>
      <c r="J734" s="204"/>
      <c r="K734" s="204"/>
      <c r="L734" s="204"/>
    </row>
    <row r="735" spans="1:12" x14ac:dyDescent="0.3">
      <c r="A735" s="197"/>
      <c r="B735" s="198"/>
      <c r="C735" s="199"/>
      <c r="D735" s="200"/>
      <c r="E735" s="26"/>
      <c r="F735" s="201"/>
      <c r="G735" s="202"/>
      <c r="H735" s="203"/>
      <c r="I735" s="204"/>
      <c r="J735" s="204"/>
      <c r="K735" s="204"/>
      <c r="L735" s="204"/>
    </row>
    <row r="736" spans="1:12" x14ac:dyDescent="0.3">
      <c r="A736" s="197"/>
      <c r="B736" s="198"/>
      <c r="C736" s="199"/>
      <c r="D736" s="200"/>
      <c r="E736" s="26"/>
      <c r="F736" s="201"/>
      <c r="G736" s="202"/>
      <c r="H736" s="203"/>
      <c r="I736" s="204"/>
      <c r="J736" s="204"/>
      <c r="K736" s="204"/>
      <c r="L736" s="204"/>
    </row>
    <row r="737" spans="1:12" x14ac:dyDescent="0.3">
      <c r="A737" s="197"/>
      <c r="B737" s="198"/>
      <c r="C737" s="199"/>
      <c r="D737" s="200"/>
      <c r="E737" s="26"/>
      <c r="F737" s="201"/>
      <c r="G737" s="202"/>
      <c r="H737" s="203"/>
      <c r="I737" s="204"/>
      <c r="J737" s="204"/>
      <c r="K737" s="204"/>
      <c r="L737" s="204"/>
    </row>
    <row r="738" spans="1:12" x14ac:dyDescent="0.3">
      <c r="A738" s="197"/>
      <c r="B738" s="198"/>
      <c r="C738" s="199"/>
      <c r="D738" s="200"/>
      <c r="E738" s="26"/>
      <c r="F738" s="201"/>
      <c r="G738" s="202"/>
      <c r="H738" s="203"/>
      <c r="I738" s="204"/>
      <c r="J738" s="204"/>
      <c r="K738" s="204"/>
      <c r="L738" s="204"/>
    </row>
    <row r="739" spans="1:12" x14ac:dyDescent="0.3">
      <c r="A739" s="197"/>
      <c r="B739" s="198"/>
      <c r="C739" s="199"/>
      <c r="D739" s="200"/>
      <c r="E739" s="26"/>
      <c r="F739" s="201"/>
      <c r="G739" s="202"/>
      <c r="H739" s="203"/>
      <c r="I739" s="204"/>
      <c r="J739" s="204"/>
      <c r="K739" s="204"/>
      <c r="L739" s="204"/>
    </row>
    <row r="740" spans="1:12" x14ac:dyDescent="0.3">
      <c r="A740" s="197"/>
      <c r="B740" s="198"/>
      <c r="C740" s="199"/>
      <c r="D740" s="200"/>
      <c r="E740" s="26"/>
      <c r="F740" s="201"/>
      <c r="G740" s="202"/>
      <c r="H740" s="203"/>
      <c r="I740" s="204"/>
      <c r="J740" s="204"/>
      <c r="K740" s="204"/>
      <c r="L740" s="204"/>
    </row>
    <row r="741" spans="1:12" x14ac:dyDescent="0.3">
      <c r="A741" s="197"/>
      <c r="B741" s="198"/>
      <c r="C741" s="199"/>
      <c r="D741" s="200"/>
      <c r="E741" s="26"/>
      <c r="F741" s="201"/>
      <c r="G741" s="202"/>
      <c r="H741" s="203"/>
      <c r="I741" s="204"/>
      <c r="J741" s="204"/>
      <c r="K741" s="204"/>
      <c r="L741" s="204"/>
    </row>
    <row r="742" spans="1:12" x14ac:dyDescent="0.3">
      <c r="A742" s="197"/>
      <c r="B742" s="198"/>
      <c r="C742" s="199"/>
      <c r="D742" s="200"/>
      <c r="E742" s="26"/>
      <c r="F742" s="201"/>
      <c r="G742" s="202"/>
      <c r="H742" s="203"/>
      <c r="I742" s="204"/>
      <c r="J742" s="204"/>
      <c r="K742" s="204"/>
      <c r="L742" s="204"/>
    </row>
    <row r="743" spans="1:12" x14ac:dyDescent="0.3">
      <c r="A743" s="197"/>
      <c r="B743" s="198"/>
      <c r="C743" s="199"/>
      <c r="D743" s="200"/>
      <c r="E743" s="26"/>
      <c r="F743" s="201"/>
      <c r="G743" s="202"/>
      <c r="H743" s="203"/>
      <c r="I743" s="204"/>
      <c r="J743" s="204"/>
      <c r="K743" s="204"/>
      <c r="L743" s="204"/>
    </row>
    <row r="744" spans="1:12" x14ac:dyDescent="0.3">
      <c r="A744" s="197"/>
      <c r="B744" s="198"/>
      <c r="C744" s="199"/>
      <c r="D744" s="200"/>
      <c r="E744" s="26"/>
      <c r="F744" s="201"/>
      <c r="G744" s="202"/>
      <c r="H744" s="203"/>
      <c r="I744" s="204"/>
      <c r="J744" s="204"/>
      <c r="K744" s="204"/>
      <c r="L744" s="204"/>
    </row>
    <row r="745" spans="1:12" x14ac:dyDescent="0.3">
      <c r="A745" s="197"/>
      <c r="B745" s="198"/>
      <c r="C745" s="199"/>
      <c r="D745" s="200"/>
      <c r="E745" s="26"/>
      <c r="F745" s="201"/>
      <c r="G745" s="202"/>
      <c r="H745" s="203"/>
      <c r="I745" s="204"/>
      <c r="J745" s="204"/>
      <c r="K745" s="204"/>
      <c r="L745" s="204"/>
    </row>
    <row r="746" spans="1:12" x14ac:dyDescent="0.3">
      <c r="A746" s="197"/>
      <c r="B746" s="198"/>
      <c r="C746" s="199"/>
      <c r="D746" s="200"/>
      <c r="E746" s="26"/>
      <c r="F746" s="201"/>
      <c r="G746" s="202"/>
      <c r="H746" s="203"/>
      <c r="I746" s="204"/>
      <c r="J746" s="204"/>
      <c r="K746" s="204"/>
      <c r="L746" s="204"/>
    </row>
    <row r="747" spans="1:12" x14ac:dyDescent="0.3">
      <c r="A747" s="197"/>
      <c r="B747" s="198"/>
      <c r="C747" s="199"/>
      <c r="D747" s="200"/>
      <c r="E747" s="26"/>
      <c r="F747" s="201"/>
      <c r="G747" s="202"/>
      <c r="H747" s="203"/>
      <c r="I747" s="204"/>
      <c r="J747" s="204"/>
      <c r="K747" s="204"/>
      <c r="L747" s="204"/>
    </row>
    <row r="748" spans="1:12" x14ac:dyDescent="0.3">
      <c r="A748" s="197"/>
      <c r="B748" s="198"/>
      <c r="C748" s="199"/>
      <c r="D748" s="200"/>
      <c r="E748" s="26"/>
      <c r="F748" s="201"/>
      <c r="G748" s="202"/>
      <c r="H748" s="203"/>
      <c r="I748" s="204"/>
      <c r="J748" s="204"/>
      <c r="K748" s="204"/>
      <c r="L748" s="204"/>
    </row>
    <row r="749" spans="1:12" x14ac:dyDescent="0.3">
      <c r="A749" s="197"/>
      <c r="B749" s="198"/>
      <c r="C749" s="199"/>
      <c r="D749" s="200"/>
      <c r="E749" s="26"/>
      <c r="F749" s="201"/>
      <c r="G749" s="202"/>
      <c r="H749" s="203"/>
      <c r="I749" s="204"/>
      <c r="J749" s="204"/>
      <c r="K749" s="204"/>
      <c r="L749" s="204"/>
    </row>
    <row r="750" spans="1:12" x14ac:dyDescent="0.3">
      <c r="A750" s="197"/>
      <c r="B750" s="198"/>
      <c r="C750" s="199"/>
      <c r="D750" s="200"/>
      <c r="E750" s="26"/>
      <c r="F750" s="201"/>
      <c r="G750" s="202"/>
      <c r="H750" s="203"/>
      <c r="I750" s="204"/>
      <c r="J750" s="204"/>
      <c r="K750" s="204"/>
      <c r="L750" s="204"/>
    </row>
    <row r="751" spans="1:12" x14ac:dyDescent="0.3">
      <c r="A751" s="197"/>
      <c r="B751" s="198"/>
      <c r="C751" s="199"/>
      <c r="D751" s="200"/>
      <c r="E751" s="26"/>
      <c r="F751" s="201"/>
      <c r="G751" s="202"/>
      <c r="H751" s="203"/>
      <c r="I751" s="204"/>
      <c r="J751" s="204"/>
      <c r="K751" s="204"/>
      <c r="L751" s="204"/>
    </row>
    <row r="752" spans="1:12" x14ac:dyDescent="0.3">
      <c r="A752" s="197"/>
      <c r="B752" s="198"/>
      <c r="C752" s="199"/>
      <c r="D752" s="200"/>
      <c r="E752" s="26"/>
      <c r="F752" s="201"/>
      <c r="G752" s="202"/>
      <c r="H752" s="203"/>
      <c r="I752" s="204"/>
      <c r="J752" s="204"/>
      <c r="K752" s="204"/>
      <c r="L752" s="204"/>
    </row>
    <row r="753" spans="1:12" x14ac:dyDescent="0.3">
      <c r="A753" s="197"/>
      <c r="B753" s="198"/>
      <c r="C753" s="199"/>
      <c r="D753" s="200"/>
      <c r="E753" s="26"/>
      <c r="F753" s="201"/>
      <c r="G753" s="202"/>
      <c r="H753" s="203"/>
      <c r="I753" s="204"/>
      <c r="J753" s="204"/>
      <c r="K753" s="204"/>
      <c r="L753" s="204"/>
    </row>
    <row r="754" spans="1:12" x14ac:dyDescent="0.3">
      <c r="A754" s="197"/>
      <c r="B754" s="198"/>
      <c r="C754" s="199"/>
      <c r="D754" s="200"/>
      <c r="E754" s="26"/>
      <c r="F754" s="201"/>
      <c r="G754" s="202"/>
      <c r="H754" s="203"/>
      <c r="I754" s="204"/>
      <c r="J754" s="204"/>
      <c r="K754" s="204"/>
      <c r="L754" s="204"/>
    </row>
    <row r="755" spans="1:12" x14ac:dyDescent="0.3">
      <c r="A755" s="197"/>
      <c r="B755" s="198"/>
      <c r="C755" s="199"/>
      <c r="D755" s="200"/>
      <c r="E755" s="26"/>
      <c r="F755" s="201"/>
      <c r="G755" s="202"/>
      <c r="H755" s="203"/>
      <c r="I755" s="204"/>
      <c r="J755" s="204"/>
      <c r="K755" s="204"/>
      <c r="L755" s="204"/>
    </row>
    <row r="756" spans="1:12" x14ac:dyDescent="0.3">
      <c r="A756" s="197"/>
      <c r="B756" s="198"/>
      <c r="C756" s="199"/>
      <c r="D756" s="200"/>
      <c r="E756" s="26"/>
      <c r="F756" s="201"/>
      <c r="G756" s="202"/>
      <c r="H756" s="203"/>
      <c r="I756" s="204"/>
      <c r="J756" s="204"/>
      <c r="K756" s="204"/>
      <c r="L756" s="204"/>
    </row>
    <row r="757" spans="1:12" x14ac:dyDescent="0.3">
      <c r="A757" s="197"/>
      <c r="B757" s="198"/>
      <c r="C757" s="199"/>
      <c r="D757" s="200"/>
      <c r="E757" s="26"/>
      <c r="F757" s="201"/>
      <c r="G757" s="202"/>
      <c r="H757" s="203"/>
      <c r="I757" s="204"/>
      <c r="J757" s="204"/>
      <c r="K757" s="204"/>
      <c r="L757" s="204"/>
    </row>
    <row r="758" spans="1:12" x14ac:dyDescent="0.3">
      <c r="A758" s="197"/>
      <c r="B758" s="198"/>
      <c r="C758" s="199"/>
      <c r="D758" s="200"/>
      <c r="E758" s="26"/>
      <c r="F758" s="201"/>
      <c r="G758" s="202"/>
      <c r="H758" s="203"/>
      <c r="I758" s="204"/>
      <c r="J758" s="204"/>
      <c r="K758" s="204"/>
      <c r="L758" s="204"/>
    </row>
    <row r="759" spans="1:12" x14ac:dyDescent="0.3">
      <c r="A759" s="197"/>
      <c r="B759" s="198"/>
      <c r="C759" s="199"/>
      <c r="D759" s="200"/>
      <c r="E759" s="26"/>
      <c r="F759" s="201"/>
      <c r="G759" s="202"/>
      <c r="H759" s="203"/>
      <c r="I759" s="204"/>
      <c r="J759" s="204"/>
      <c r="K759" s="204"/>
      <c r="L759" s="204"/>
    </row>
    <row r="760" spans="1:12" x14ac:dyDescent="0.3">
      <c r="A760" s="197"/>
      <c r="B760" s="198"/>
      <c r="C760" s="199"/>
      <c r="D760" s="200"/>
      <c r="E760" s="26"/>
      <c r="F760" s="201"/>
      <c r="G760" s="202"/>
      <c r="H760" s="203"/>
      <c r="I760" s="204"/>
      <c r="J760" s="204"/>
      <c r="K760" s="204"/>
      <c r="L760" s="204"/>
    </row>
    <row r="761" spans="1:12" x14ac:dyDescent="0.3">
      <c r="A761" s="197"/>
      <c r="B761" s="198"/>
      <c r="C761" s="199"/>
      <c r="D761" s="200"/>
      <c r="E761" s="26"/>
      <c r="F761" s="201"/>
      <c r="G761" s="202"/>
      <c r="H761" s="203"/>
      <c r="I761" s="204"/>
      <c r="J761" s="204"/>
      <c r="K761" s="204"/>
      <c r="L761" s="204"/>
    </row>
    <row r="762" spans="1:12" x14ac:dyDescent="0.3">
      <c r="A762" s="197"/>
      <c r="B762" s="198"/>
      <c r="C762" s="199"/>
      <c r="D762" s="200"/>
      <c r="E762" s="26"/>
      <c r="F762" s="201"/>
      <c r="G762" s="202"/>
      <c r="H762" s="203"/>
      <c r="I762" s="204"/>
      <c r="J762" s="204"/>
      <c r="K762" s="204"/>
      <c r="L762" s="204"/>
    </row>
    <row r="763" spans="1:12" x14ac:dyDescent="0.3">
      <c r="A763" s="197"/>
      <c r="B763" s="198"/>
      <c r="C763" s="199"/>
      <c r="D763" s="200"/>
      <c r="E763" s="26"/>
      <c r="F763" s="201"/>
      <c r="G763" s="202"/>
      <c r="H763" s="203"/>
      <c r="I763" s="204"/>
      <c r="J763" s="204"/>
      <c r="K763" s="204"/>
      <c r="L763" s="204"/>
    </row>
    <row r="764" spans="1:12" x14ac:dyDescent="0.3">
      <c r="A764" s="197"/>
      <c r="B764" s="198"/>
      <c r="C764" s="199"/>
      <c r="D764" s="200"/>
      <c r="E764" s="26"/>
      <c r="F764" s="201"/>
      <c r="G764" s="202"/>
      <c r="H764" s="203"/>
      <c r="I764" s="204"/>
      <c r="J764" s="204"/>
      <c r="K764" s="204"/>
      <c r="L764" s="204"/>
    </row>
    <row r="765" spans="1:12" x14ac:dyDescent="0.3">
      <c r="A765" s="197"/>
      <c r="B765" s="198"/>
      <c r="C765" s="199"/>
      <c r="D765" s="200"/>
      <c r="E765" s="26"/>
      <c r="F765" s="201"/>
      <c r="G765" s="202"/>
      <c r="H765" s="203"/>
      <c r="I765" s="204"/>
      <c r="J765" s="204"/>
      <c r="K765" s="204"/>
      <c r="L765" s="204"/>
    </row>
    <row r="766" spans="1:12" x14ac:dyDescent="0.3">
      <c r="A766" s="197"/>
      <c r="B766" s="198"/>
      <c r="C766" s="199"/>
      <c r="D766" s="200"/>
      <c r="E766" s="26"/>
      <c r="F766" s="201"/>
      <c r="G766" s="202"/>
      <c r="H766" s="203"/>
      <c r="I766" s="204"/>
      <c r="J766" s="204"/>
      <c r="K766" s="204"/>
      <c r="L766" s="204"/>
    </row>
    <row r="767" spans="1:12" x14ac:dyDescent="0.3">
      <c r="A767" s="197"/>
      <c r="B767" s="198"/>
      <c r="C767" s="199"/>
      <c r="D767" s="200"/>
      <c r="E767" s="26"/>
      <c r="F767" s="201"/>
      <c r="G767" s="202"/>
      <c r="H767" s="203"/>
      <c r="I767" s="204"/>
      <c r="J767" s="204"/>
      <c r="K767" s="204"/>
      <c r="L767" s="204"/>
    </row>
    <row r="768" spans="1:12" x14ac:dyDescent="0.3">
      <c r="A768" s="197"/>
      <c r="B768" s="198"/>
      <c r="C768" s="199"/>
      <c r="D768" s="200"/>
      <c r="E768" s="26"/>
      <c r="F768" s="201"/>
      <c r="G768" s="202"/>
      <c r="H768" s="203"/>
      <c r="I768" s="204"/>
      <c r="J768" s="204"/>
      <c r="K768" s="204"/>
      <c r="L768" s="204"/>
    </row>
    <row r="769" spans="1:12" x14ac:dyDescent="0.3">
      <c r="A769" s="197"/>
      <c r="B769" s="198"/>
      <c r="C769" s="199"/>
      <c r="D769" s="200"/>
      <c r="E769" s="26"/>
      <c r="F769" s="201"/>
      <c r="G769" s="202"/>
      <c r="H769" s="203"/>
      <c r="I769" s="204"/>
      <c r="J769" s="204"/>
      <c r="K769" s="204"/>
      <c r="L769" s="204"/>
    </row>
    <row r="770" spans="1:12" x14ac:dyDescent="0.3">
      <c r="A770" s="197"/>
      <c r="B770" s="198"/>
      <c r="C770" s="199"/>
      <c r="D770" s="200"/>
      <c r="E770" s="26"/>
      <c r="F770" s="201"/>
      <c r="G770" s="202"/>
      <c r="H770" s="203"/>
      <c r="I770" s="204"/>
      <c r="J770" s="204"/>
      <c r="K770" s="204"/>
      <c r="L770" s="204"/>
    </row>
    <row r="771" spans="1:12" x14ac:dyDescent="0.3">
      <c r="A771" s="197"/>
      <c r="B771" s="198"/>
      <c r="C771" s="199"/>
      <c r="D771" s="200"/>
      <c r="E771" s="26"/>
      <c r="F771" s="201"/>
      <c r="G771" s="202"/>
      <c r="H771" s="203"/>
      <c r="I771" s="204"/>
      <c r="J771" s="204"/>
      <c r="K771" s="204"/>
      <c r="L771" s="204"/>
    </row>
    <row r="772" spans="1:12" x14ac:dyDescent="0.3">
      <c r="A772" s="197"/>
      <c r="B772" s="198"/>
      <c r="C772" s="199"/>
      <c r="D772" s="200"/>
      <c r="E772" s="26"/>
      <c r="F772" s="201"/>
      <c r="G772" s="202"/>
      <c r="H772" s="203"/>
      <c r="I772" s="204"/>
      <c r="J772" s="204"/>
      <c r="K772" s="204"/>
      <c r="L772" s="204"/>
    </row>
    <row r="773" spans="1:12" x14ac:dyDescent="0.3">
      <c r="A773" s="197"/>
      <c r="B773" s="198"/>
      <c r="C773" s="199"/>
      <c r="D773" s="200"/>
      <c r="E773" s="26"/>
      <c r="F773" s="201"/>
      <c r="G773" s="202"/>
      <c r="H773" s="203"/>
      <c r="I773" s="204"/>
      <c r="J773" s="204"/>
      <c r="K773" s="204"/>
      <c r="L773" s="204"/>
    </row>
    <row r="774" spans="1:12" x14ac:dyDescent="0.3">
      <c r="A774" s="197"/>
      <c r="B774" s="198"/>
      <c r="C774" s="199"/>
      <c r="D774" s="200"/>
      <c r="E774" s="26"/>
      <c r="F774" s="201"/>
      <c r="G774" s="202"/>
      <c r="H774" s="203"/>
      <c r="I774" s="204"/>
      <c r="J774" s="204"/>
      <c r="K774" s="204"/>
      <c r="L774" s="204"/>
    </row>
    <row r="775" spans="1:12" x14ac:dyDescent="0.3">
      <c r="A775" s="197"/>
      <c r="B775" s="198"/>
      <c r="C775" s="199"/>
      <c r="D775" s="200"/>
      <c r="E775" s="26"/>
      <c r="F775" s="201"/>
      <c r="G775" s="202"/>
      <c r="H775" s="203"/>
      <c r="I775" s="204"/>
      <c r="J775" s="204"/>
      <c r="K775" s="204"/>
      <c r="L775" s="204"/>
    </row>
    <row r="776" spans="1:12" x14ac:dyDescent="0.3">
      <c r="A776" s="197"/>
      <c r="B776" s="198"/>
      <c r="C776" s="199"/>
      <c r="D776" s="200"/>
      <c r="E776" s="26"/>
      <c r="F776" s="201"/>
      <c r="G776" s="202"/>
      <c r="H776" s="203"/>
      <c r="I776" s="204"/>
      <c r="J776" s="204"/>
      <c r="K776" s="204"/>
      <c r="L776" s="204"/>
    </row>
    <row r="777" spans="1:12" x14ac:dyDescent="0.3">
      <c r="A777" s="197"/>
      <c r="B777" s="198"/>
      <c r="C777" s="199"/>
      <c r="D777" s="200"/>
      <c r="E777" s="26"/>
      <c r="F777" s="201"/>
      <c r="G777" s="202"/>
      <c r="H777" s="203"/>
      <c r="I777" s="204"/>
      <c r="J777" s="204"/>
      <c r="K777" s="204"/>
      <c r="L777" s="204"/>
    </row>
    <row r="778" spans="1:12" x14ac:dyDescent="0.3">
      <c r="A778" s="197"/>
      <c r="B778" s="198"/>
      <c r="C778" s="199"/>
      <c r="D778" s="200"/>
      <c r="E778" s="26"/>
      <c r="F778" s="201"/>
      <c r="G778" s="202"/>
      <c r="H778" s="203"/>
      <c r="I778" s="204"/>
      <c r="J778" s="204"/>
      <c r="K778" s="204"/>
      <c r="L778" s="204"/>
    </row>
    <row r="779" spans="1:12" x14ac:dyDescent="0.3">
      <c r="A779" s="197"/>
      <c r="B779" s="198"/>
      <c r="C779" s="199"/>
      <c r="D779" s="200"/>
      <c r="E779" s="26"/>
      <c r="F779" s="201"/>
      <c r="G779" s="202"/>
      <c r="H779" s="203"/>
      <c r="I779" s="204"/>
      <c r="J779" s="204"/>
      <c r="K779" s="204"/>
      <c r="L779" s="204"/>
    </row>
    <row r="780" spans="1:12" x14ac:dyDescent="0.3">
      <c r="A780" s="197"/>
      <c r="B780" s="198"/>
      <c r="C780" s="199"/>
      <c r="D780" s="200"/>
      <c r="E780" s="26"/>
      <c r="F780" s="201"/>
      <c r="G780" s="202"/>
      <c r="H780" s="203"/>
      <c r="I780" s="204"/>
      <c r="J780" s="204"/>
      <c r="K780" s="204"/>
      <c r="L780" s="204"/>
    </row>
    <row r="781" spans="1:12" x14ac:dyDescent="0.3">
      <c r="A781" s="197"/>
      <c r="B781" s="198"/>
      <c r="C781" s="199"/>
      <c r="D781" s="200"/>
      <c r="E781" s="26"/>
      <c r="F781" s="201"/>
      <c r="G781" s="202"/>
      <c r="H781" s="203"/>
      <c r="I781" s="204"/>
      <c r="J781" s="204"/>
      <c r="K781" s="204"/>
      <c r="L781" s="204"/>
    </row>
    <row r="782" spans="1:12" x14ac:dyDescent="0.3">
      <c r="A782" s="197"/>
      <c r="B782" s="198"/>
      <c r="C782" s="199"/>
      <c r="D782" s="200"/>
      <c r="E782" s="26"/>
      <c r="F782" s="201"/>
      <c r="G782" s="202"/>
      <c r="H782" s="203"/>
      <c r="I782" s="204"/>
      <c r="J782" s="204"/>
      <c r="K782" s="204"/>
      <c r="L782" s="204"/>
    </row>
    <row r="783" spans="1:12" x14ac:dyDescent="0.3">
      <c r="A783" s="197"/>
      <c r="B783" s="198"/>
      <c r="C783" s="199"/>
      <c r="D783" s="200"/>
      <c r="E783" s="26"/>
      <c r="F783" s="201"/>
      <c r="G783" s="202"/>
      <c r="H783" s="203"/>
      <c r="I783" s="204"/>
      <c r="J783" s="204"/>
      <c r="K783" s="204"/>
      <c r="L783" s="204"/>
    </row>
    <row r="784" spans="1:12" x14ac:dyDescent="0.3">
      <c r="A784" s="197"/>
      <c r="B784" s="198"/>
      <c r="C784" s="199"/>
      <c r="D784" s="200"/>
      <c r="E784" s="26"/>
      <c r="F784" s="201"/>
      <c r="G784" s="202"/>
      <c r="H784" s="203"/>
      <c r="I784" s="204"/>
      <c r="J784" s="204"/>
      <c r="K784" s="204"/>
      <c r="L784" s="204"/>
    </row>
    <row r="785" spans="1:12" x14ac:dyDescent="0.3">
      <c r="A785" s="197"/>
      <c r="B785" s="198"/>
      <c r="C785" s="199"/>
      <c r="D785" s="200"/>
      <c r="E785" s="26"/>
      <c r="F785" s="201"/>
      <c r="G785" s="202"/>
      <c r="H785" s="203"/>
      <c r="I785" s="204"/>
      <c r="J785" s="204"/>
      <c r="K785" s="204"/>
      <c r="L785" s="204"/>
    </row>
    <row r="786" spans="1:12" x14ac:dyDescent="0.3">
      <c r="A786" s="197"/>
      <c r="B786" s="198"/>
      <c r="C786" s="199"/>
      <c r="D786" s="200"/>
      <c r="E786" s="26"/>
      <c r="F786" s="201"/>
      <c r="G786" s="202"/>
      <c r="H786" s="203"/>
      <c r="I786" s="204"/>
      <c r="J786" s="204"/>
      <c r="K786" s="204"/>
      <c r="L786" s="204"/>
    </row>
    <row r="787" spans="1:12" x14ac:dyDescent="0.3">
      <c r="A787" s="197"/>
      <c r="B787" s="198"/>
      <c r="C787" s="199"/>
      <c r="D787" s="200"/>
      <c r="E787" s="26"/>
      <c r="F787" s="201"/>
      <c r="G787" s="202"/>
      <c r="H787" s="203"/>
      <c r="I787" s="204"/>
      <c r="J787" s="204"/>
      <c r="K787" s="204"/>
      <c r="L787" s="204"/>
    </row>
    <row r="788" spans="1:12" x14ac:dyDescent="0.3">
      <c r="A788" s="197"/>
      <c r="B788" s="198"/>
      <c r="C788" s="199"/>
      <c r="D788" s="200"/>
      <c r="E788" s="26"/>
      <c r="F788" s="201"/>
      <c r="G788" s="202"/>
      <c r="H788" s="203"/>
      <c r="I788" s="204"/>
      <c r="J788" s="204"/>
      <c r="K788" s="204"/>
      <c r="L788" s="204"/>
    </row>
    <row r="789" spans="1:12" x14ac:dyDescent="0.3">
      <c r="A789" s="197"/>
      <c r="B789" s="198"/>
      <c r="C789" s="199"/>
      <c r="D789" s="200"/>
      <c r="E789" s="26"/>
      <c r="F789" s="201"/>
      <c r="G789" s="202"/>
      <c r="H789" s="203"/>
      <c r="I789" s="204"/>
      <c r="J789" s="204"/>
      <c r="K789" s="204"/>
      <c r="L789" s="204"/>
    </row>
    <row r="790" spans="1:12" x14ac:dyDescent="0.3">
      <c r="A790" s="197"/>
      <c r="B790" s="198"/>
      <c r="C790" s="199"/>
      <c r="D790" s="200"/>
      <c r="E790" s="26"/>
      <c r="F790" s="201"/>
      <c r="G790" s="202"/>
      <c r="H790" s="203"/>
      <c r="I790" s="204"/>
      <c r="J790" s="204"/>
      <c r="K790" s="204"/>
      <c r="L790" s="204"/>
    </row>
    <row r="791" spans="1:12" x14ac:dyDescent="0.3">
      <c r="A791" s="197"/>
      <c r="B791" s="198"/>
      <c r="C791" s="199"/>
      <c r="D791" s="200"/>
      <c r="E791" s="26"/>
      <c r="F791" s="201"/>
      <c r="G791" s="202"/>
      <c r="H791" s="203"/>
      <c r="I791" s="204"/>
      <c r="J791" s="204"/>
      <c r="K791" s="204"/>
      <c r="L791" s="204"/>
    </row>
    <row r="792" spans="1:12" x14ac:dyDescent="0.3">
      <c r="A792" s="197"/>
      <c r="B792" s="198"/>
      <c r="C792" s="199"/>
      <c r="D792" s="200"/>
      <c r="E792" s="26"/>
      <c r="F792" s="201"/>
      <c r="G792" s="202"/>
      <c r="H792" s="203"/>
      <c r="I792" s="204"/>
      <c r="J792" s="204"/>
      <c r="K792" s="204"/>
      <c r="L792" s="204"/>
    </row>
    <row r="793" spans="1:12" x14ac:dyDescent="0.3">
      <c r="A793" s="197"/>
      <c r="B793" s="198"/>
      <c r="C793" s="199"/>
      <c r="D793" s="200"/>
      <c r="E793" s="26"/>
      <c r="F793" s="201"/>
      <c r="G793" s="202"/>
      <c r="H793" s="203"/>
      <c r="I793" s="204"/>
      <c r="J793" s="204"/>
      <c r="K793" s="204"/>
      <c r="L793" s="204"/>
    </row>
    <row r="794" spans="1:12" x14ac:dyDescent="0.3">
      <c r="A794" s="197"/>
      <c r="B794" s="198"/>
      <c r="C794" s="199"/>
      <c r="D794" s="200"/>
      <c r="E794" s="26"/>
      <c r="F794" s="201"/>
      <c r="G794" s="202"/>
      <c r="H794" s="203"/>
      <c r="I794" s="204"/>
      <c r="J794" s="204"/>
      <c r="K794" s="204"/>
      <c r="L794" s="204"/>
    </row>
    <row r="795" spans="1:12" x14ac:dyDescent="0.3">
      <c r="A795" s="197"/>
      <c r="B795" s="198"/>
      <c r="C795" s="199"/>
      <c r="D795" s="200"/>
      <c r="E795" s="26"/>
      <c r="F795" s="201"/>
      <c r="G795" s="202"/>
      <c r="H795" s="203"/>
      <c r="I795" s="204"/>
      <c r="J795" s="204"/>
      <c r="K795" s="204"/>
      <c r="L795" s="204"/>
    </row>
    <row r="796" spans="1:12" x14ac:dyDescent="0.3">
      <c r="A796" s="197"/>
      <c r="B796" s="198"/>
      <c r="C796" s="199"/>
      <c r="D796" s="200"/>
      <c r="E796" s="26"/>
      <c r="F796" s="201"/>
      <c r="G796" s="202"/>
      <c r="H796" s="203"/>
      <c r="I796" s="204"/>
      <c r="J796" s="204"/>
      <c r="K796" s="204"/>
      <c r="L796" s="204"/>
    </row>
    <row r="797" spans="1:12" x14ac:dyDescent="0.3">
      <c r="A797" s="197"/>
      <c r="B797" s="198"/>
      <c r="C797" s="199"/>
      <c r="D797" s="200"/>
      <c r="E797" s="26"/>
      <c r="F797" s="201"/>
      <c r="G797" s="202"/>
      <c r="H797" s="203"/>
      <c r="I797" s="204"/>
      <c r="J797" s="204"/>
      <c r="K797" s="204"/>
      <c r="L797" s="204"/>
    </row>
    <row r="798" spans="1:12" x14ac:dyDescent="0.3">
      <c r="A798" s="197"/>
      <c r="B798" s="198"/>
      <c r="C798" s="199"/>
      <c r="D798" s="200"/>
      <c r="E798" s="26"/>
      <c r="F798" s="201"/>
      <c r="G798" s="202"/>
      <c r="H798" s="203"/>
      <c r="I798" s="204"/>
      <c r="J798" s="204"/>
      <c r="K798" s="204"/>
      <c r="L798" s="204"/>
    </row>
    <row r="799" spans="1:12" x14ac:dyDescent="0.3">
      <c r="A799" s="197"/>
      <c r="B799" s="198"/>
      <c r="C799" s="199"/>
      <c r="D799" s="200"/>
      <c r="E799" s="26"/>
      <c r="F799" s="201"/>
      <c r="G799" s="202"/>
      <c r="H799" s="203"/>
      <c r="I799" s="204"/>
      <c r="J799" s="204"/>
      <c r="K799" s="204"/>
      <c r="L799" s="204"/>
    </row>
    <row r="800" spans="1:12" x14ac:dyDescent="0.3">
      <c r="A800" s="197"/>
      <c r="B800" s="198"/>
      <c r="C800" s="199"/>
      <c r="D800" s="200"/>
      <c r="E800" s="26"/>
      <c r="F800" s="201"/>
      <c r="G800" s="202"/>
      <c r="H800" s="203"/>
      <c r="I800" s="204"/>
      <c r="J800" s="204"/>
      <c r="K800" s="204"/>
      <c r="L800" s="204"/>
    </row>
    <row r="801" spans="1:12" x14ac:dyDescent="0.3">
      <c r="A801" s="197"/>
      <c r="B801" s="198"/>
      <c r="C801" s="199"/>
      <c r="D801" s="200"/>
      <c r="E801" s="26"/>
      <c r="F801" s="201"/>
      <c r="G801" s="202"/>
      <c r="H801" s="203"/>
      <c r="I801" s="204"/>
      <c r="J801" s="204"/>
      <c r="K801" s="204"/>
      <c r="L801" s="204"/>
    </row>
    <row r="802" spans="1:12" x14ac:dyDescent="0.3">
      <c r="A802" s="197"/>
      <c r="B802" s="198"/>
      <c r="C802" s="199"/>
      <c r="D802" s="200"/>
      <c r="E802" s="26"/>
      <c r="F802" s="201"/>
      <c r="G802" s="202"/>
      <c r="H802" s="203"/>
      <c r="I802" s="204"/>
      <c r="J802" s="204"/>
      <c r="K802" s="204"/>
      <c r="L802" s="204"/>
    </row>
    <row r="803" spans="1:12" x14ac:dyDescent="0.3">
      <c r="A803" s="197"/>
      <c r="B803" s="198"/>
      <c r="C803" s="199"/>
      <c r="D803" s="200"/>
      <c r="E803" s="26"/>
      <c r="F803" s="201"/>
      <c r="G803" s="202"/>
      <c r="H803" s="203"/>
      <c r="I803" s="204"/>
      <c r="J803" s="204"/>
      <c r="K803" s="204"/>
      <c r="L803" s="204"/>
    </row>
    <row r="804" spans="1:12" x14ac:dyDescent="0.3">
      <c r="A804" s="197"/>
      <c r="B804" s="198"/>
      <c r="C804" s="199"/>
      <c r="D804" s="200"/>
      <c r="E804" s="26"/>
      <c r="F804" s="201"/>
      <c r="G804" s="202"/>
      <c r="H804" s="203"/>
      <c r="I804" s="204"/>
      <c r="J804" s="204"/>
      <c r="K804" s="204"/>
      <c r="L804" s="204"/>
    </row>
    <row r="805" spans="1:12" x14ac:dyDescent="0.3">
      <c r="A805" s="197"/>
      <c r="B805" s="198"/>
      <c r="C805" s="199"/>
      <c r="D805" s="200"/>
      <c r="E805" s="26"/>
      <c r="F805" s="201"/>
      <c r="G805" s="202"/>
      <c r="H805" s="203"/>
      <c r="I805" s="204"/>
      <c r="J805" s="204"/>
      <c r="K805" s="204"/>
      <c r="L805" s="204"/>
    </row>
    <row r="806" spans="1:12" x14ac:dyDescent="0.3">
      <c r="A806" s="197"/>
      <c r="B806" s="198"/>
      <c r="C806" s="199"/>
      <c r="D806" s="200"/>
      <c r="E806" s="26"/>
      <c r="F806" s="201"/>
      <c r="G806" s="202"/>
      <c r="H806" s="203"/>
      <c r="I806" s="204"/>
      <c r="J806" s="204"/>
      <c r="K806" s="204"/>
      <c r="L806" s="204"/>
    </row>
    <row r="807" spans="1:12" x14ac:dyDescent="0.3">
      <c r="A807" s="197"/>
      <c r="B807" s="198"/>
      <c r="C807" s="199"/>
      <c r="D807" s="200"/>
      <c r="E807" s="26"/>
      <c r="F807" s="201"/>
      <c r="G807" s="202"/>
      <c r="H807" s="203"/>
      <c r="I807" s="204"/>
      <c r="J807" s="204"/>
      <c r="K807" s="204"/>
      <c r="L807" s="204"/>
    </row>
    <row r="808" spans="1:12" x14ac:dyDescent="0.3">
      <c r="A808" s="197"/>
      <c r="B808" s="198"/>
      <c r="C808" s="199"/>
      <c r="D808" s="200"/>
      <c r="E808" s="26"/>
      <c r="F808" s="201"/>
      <c r="G808" s="202"/>
      <c r="H808" s="203"/>
      <c r="I808" s="204"/>
      <c r="J808" s="204"/>
      <c r="K808" s="204"/>
      <c r="L808" s="204"/>
    </row>
    <row r="809" spans="1:12" x14ac:dyDescent="0.3">
      <c r="A809" s="197"/>
      <c r="B809" s="198"/>
      <c r="C809" s="199"/>
      <c r="D809" s="200"/>
      <c r="E809" s="26"/>
      <c r="F809" s="201"/>
      <c r="G809" s="202"/>
      <c r="H809" s="203"/>
      <c r="I809" s="204"/>
      <c r="J809" s="204"/>
      <c r="K809" s="204"/>
      <c r="L809" s="204"/>
    </row>
    <row r="810" spans="1:12" x14ac:dyDescent="0.3">
      <c r="A810" s="197"/>
      <c r="B810" s="198"/>
      <c r="C810" s="199"/>
      <c r="D810" s="200"/>
      <c r="E810" s="26"/>
      <c r="F810" s="201"/>
      <c r="G810" s="202"/>
      <c r="H810" s="203"/>
      <c r="I810" s="204"/>
      <c r="J810" s="204"/>
      <c r="K810" s="204"/>
      <c r="L810" s="204"/>
    </row>
    <row r="811" spans="1:12" x14ac:dyDescent="0.3">
      <c r="A811" s="197"/>
      <c r="B811" s="198"/>
      <c r="C811" s="199"/>
      <c r="D811" s="200"/>
      <c r="E811" s="26"/>
      <c r="F811" s="201"/>
      <c r="G811" s="202"/>
      <c r="H811" s="203"/>
      <c r="I811" s="204"/>
      <c r="J811" s="204"/>
      <c r="K811" s="204"/>
      <c r="L811" s="204"/>
    </row>
    <row r="812" spans="1:12" x14ac:dyDescent="0.3">
      <c r="A812" s="197"/>
      <c r="B812" s="198"/>
      <c r="C812" s="199"/>
      <c r="D812" s="200"/>
      <c r="E812" s="26"/>
      <c r="F812" s="201"/>
      <c r="G812" s="202"/>
      <c r="H812" s="203"/>
      <c r="I812" s="204"/>
      <c r="J812" s="204"/>
      <c r="K812" s="204"/>
      <c r="L812" s="204"/>
    </row>
    <row r="813" spans="1:12" x14ac:dyDescent="0.3">
      <c r="A813" s="197"/>
      <c r="B813" s="198"/>
      <c r="C813" s="199"/>
      <c r="D813" s="200"/>
      <c r="E813" s="26"/>
      <c r="F813" s="201"/>
      <c r="G813" s="202"/>
      <c r="H813" s="203"/>
      <c r="I813" s="204"/>
      <c r="J813" s="204"/>
      <c r="K813" s="204"/>
      <c r="L813" s="204"/>
    </row>
    <row r="814" spans="1:12" x14ac:dyDescent="0.3">
      <c r="A814" s="197"/>
      <c r="B814" s="198"/>
      <c r="C814" s="199"/>
      <c r="D814" s="200"/>
      <c r="E814" s="26"/>
      <c r="F814" s="201"/>
      <c r="G814" s="202"/>
      <c r="H814" s="203"/>
      <c r="I814" s="204"/>
      <c r="J814" s="204"/>
      <c r="K814" s="204"/>
      <c r="L814" s="204"/>
    </row>
    <row r="815" spans="1:12" x14ac:dyDescent="0.3">
      <c r="A815" s="197"/>
      <c r="B815" s="198"/>
      <c r="C815" s="199"/>
      <c r="D815" s="200"/>
      <c r="E815" s="26"/>
      <c r="F815" s="201"/>
      <c r="G815" s="202"/>
      <c r="H815" s="203"/>
      <c r="I815" s="204"/>
      <c r="J815" s="204"/>
      <c r="K815" s="204"/>
      <c r="L815" s="204"/>
    </row>
    <row r="816" spans="1:12" x14ac:dyDescent="0.3">
      <c r="A816" s="197"/>
      <c r="B816" s="198"/>
      <c r="C816" s="199"/>
      <c r="D816" s="200"/>
      <c r="E816" s="26"/>
      <c r="F816" s="201"/>
      <c r="G816" s="202"/>
      <c r="H816" s="203"/>
      <c r="I816" s="204"/>
      <c r="J816" s="204"/>
      <c r="K816" s="204"/>
      <c r="L816" s="204"/>
    </row>
    <row r="817" spans="1:12" x14ac:dyDescent="0.3">
      <c r="A817" s="197"/>
      <c r="B817" s="198"/>
      <c r="C817" s="199"/>
      <c r="D817" s="200"/>
      <c r="E817" s="26"/>
      <c r="F817" s="201"/>
      <c r="G817" s="202"/>
      <c r="H817" s="203"/>
      <c r="I817" s="204"/>
      <c r="J817" s="204"/>
      <c r="K817" s="204"/>
      <c r="L817" s="204"/>
    </row>
    <row r="818" spans="1:12" x14ac:dyDescent="0.3">
      <c r="A818" s="197"/>
      <c r="B818" s="198"/>
      <c r="C818" s="199"/>
      <c r="D818" s="200"/>
      <c r="E818" s="26"/>
      <c r="F818" s="201"/>
      <c r="G818" s="202"/>
      <c r="H818" s="203"/>
      <c r="I818" s="204"/>
      <c r="J818" s="204"/>
      <c r="K818" s="204"/>
      <c r="L818" s="204"/>
    </row>
    <row r="819" spans="1:12" x14ac:dyDescent="0.3">
      <c r="A819" s="197"/>
      <c r="B819" s="198"/>
      <c r="C819" s="199"/>
      <c r="D819" s="200"/>
      <c r="E819" s="26"/>
      <c r="F819" s="201"/>
      <c r="G819" s="202"/>
      <c r="H819" s="203"/>
      <c r="I819" s="204"/>
      <c r="J819" s="204"/>
      <c r="K819" s="204"/>
      <c r="L819" s="204"/>
    </row>
    <row r="820" spans="1:12" x14ac:dyDescent="0.3">
      <c r="A820" s="197"/>
      <c r="B820" s="198"/>
      <c r="C820" s="199"/>
      <c r="D820" s="200"/>
      <c r="E820" s="26"/>
      <c r="F820" s="201"/>
      <c r="G820" s="202"/>
      <c r="H820" s="203"/>
      <c r="I820" s="204"/>
      <c r="J820" s="204"/>
      <c r="K820" s="204"/>
      <c r="L820" s="204"/>
    </row>
    <row r="821" spans="1:12" x14ac:dyDescent="0.3">
      <c r="A821" s="197"/>
      <c r="B821" s="198"/>
      <c r="C821" s="199"/>
      <c r="D821" s="200"/>
      <c r="E821" s="26"/>
      <c r="F821" s="201"/>
      <c r="G821" s="202"/>
      <c r="H821" s="203"/>
      <c r="I821" s="204"/>
      <c r="J821" s="204"/>
      <c r="K821" s="204"/>
      <c r="L821" s="204"/>
    </row>
    <row r="822" spans="1:12" x14ac:dyDescent="0.3">
      <c r="A822" s="197"/>
      <c r="B822" s="198"/>
      <c r="C822" s="199"/>
      <c r="D822" s="200"/>
      <c r="E822" s="26"/>
      <c r="F822" s="201"/>
      <c r="G822" s="202"/>
      <c r="H822" s="203"/>
      <c r="I822" s="204"/>
      <c r="J822" s="204"/>
      <c r="K822" s="204"/>
      <c r="L822" s="204"/>
    </row>
    <row r="823" spans="1:12" x14ac:dyDescent="0.3">
      <c r="A823" s="197"/>
      <c r="B823" s="198"/>
      <c r="C823" s="199"/>
      <c r="D823" s="200"/>
      <c r="E823" s="26"/>
      <c r="F823" s="201"/>
      <c r="G823" s="202"/>
      <c r="H823" s="203"/>
      <c r="I823" s="204"/>
      <c r="J823" s="204"/>
      <c r="K823" s="204"/>
      <c r="L823" s="204"/>
    </row>
    <row r="824" spans="1:12" x14ac:dyDescent="0.3">
      <c r="A824" s="197"/>
      <c r="B824" s="198"/>
      <c r="C824" s="199"/>
      <c r="D824" s="200"/>
      <c r="E824" s="26"/>
      <c r="F824" s="201"/>
      <c r="G824" s="202"/>
      <c r="H824" s="203"/>
      <c r="I824" s="204"/>
      <c r="J824" s="204"/>
      <c r="K824" s="204"/>
      <c r="L824" s="204"/>
    </row>
    <row r="825" spans="1:12" x14ac:dyDescent="0.3">
      <c r="A825" s="197"/>
      <c r="B825" s="198"/>
      <c r="C825" s="199"/>
      <c r="D825" s="200"/>
      <c r="E825" s="26"/>
      <c r="F825" s="201"/>
      <c r="G825" s="202"/>
      <c r="H825" s="203"/>
      <c r="I825" s="204"/>
      <c r="J825" s="204"/>
      <c r="K825" s="204"/>
      <c r="L825" s="204"/>
    </row>
    <row r="826" spans="1:12" x14ac:dyDescent="0.3">
      <c r="A826" s="197"/>
      <c r="B826" s="198"/>
      <c r="C826" s="199"/>
      <c r="D826" s="200"/>
      <c r="E826" s="26"/>
      <c r="F826" s="201"/>
      <c r="G826" s="202"/>
      <c r="H826" s="203"/>
      <c r="I826" s="204"/>
      <c r="J826" s="204"/>
      <c r="K826" s="204"/>
      <c r="L826" s="204"/>
    </row>
    <row r="827" spans="1:12" x14ac:dyDescent="0.3">
      <c r="A827" s="197"/>
      <c r="B827" s="198"/>
      <c r="C827" s="199"/>
      <c r="D827" s="200"/>
      <c r="E827" s="26"/>
      <c r="F827" s="201"/>
      <c r="G827" s="202"/>
      <c r="H827" s="203"/>
      <c r="I827" s="204"/>
      <c r="J827" s="204"/>
      <c r="K827" s="204"/>
      <c r="L827" s="204"/>
    </row>
    <row r="828" spans="1:12" x14ac:dyDescent="0.3">
      <c r="A828" s="197"/>
      <c r="B828" s="198"/>
      <c r="C828" s="199"/>
      <c r="D828" s="200"/>
      <c r="E828" s="26"/>
      <c r="F828" s="201"/>
      <c r="G828" s="202"/>
      <c r="H828" s="203"/>
      <c r="I828" s="204"/>
      <c r="J828" s="204"/>
      <c r="K828" s="204"/>
      <c r="L828" s="204"/>
    </row>
    <row r="829" spans="1:12" x14ac:dyDescent="0.3">
      <c r="A829" s="197"/>
      <c r="B829" s="198"/>
      <c r="C829" s="199"/>
      <c r="D829" s="200"/>
      <c r="E829" s="26"/>
      <c r="F829" s="201"/>
      <c r="G829" s="202"/>
      <c r="H829" s="203"/>
      <c r="I829" s="204"/>
      <c r="J829" s="204"/>
      <c r="K829" s="204"/>
      <c r="L829" s="204"/>
    </row>
    <row r="830" spans="1:12" x14ac:dyDescent="0.3">
      <c r="A830" s="197"/>
      <c r="B830" s="198"/>
      <c r="C830" s="199"/>
      <c r="D830" s="200"/>
      <c r="E830" s="26"/>
      <c r="F830" s="201"/>
      <c r="G830" s="202"/>
      <c r="H830" s="203"/>
      <c r="I830" s="204"/>
      <c r="J830" s="204"/>
      <c r="K830" s="204"/>
      <c r="L830" s="204"/>
    </row>
    <row r="831" spans="1:12" x14ac:dyDescent="0.3">
      <c r="A831" s="197"/>
      <c r="B831" s="198"/>
      <c r="C831" s="199"/>
      <c r="D831" s="200"/>
      <c r="E831" s="26"/>
      <c r="F831" s="201"/>
      <c r="G831" s="202"/>
      <c r="H831" s="203"/>
      <c r="I831" s="204"/>
      <c r="J831" s="204"/>
      <c r="K831" s="204"/>
      <c r="L831" s="204"/>
    </row>
    <row r="832" spans="1:12" x14ac:dyDescent="0.3">
      <c r="A832" s="197"/>
      <c r="B832" s="198"/>
      <c r="C832" s="199"/>
      <c r="D832" s="200"/>
      <c r="E832" s="26"/>
      <c r="F832" s="201"/>
      <c r="G832" s="202"/>
      <c r="H832" s="203"/>
      <c r="I832" s="204"/>
      <c r="J832" s="204"/>
      <c r="K832" s="204"/>
      <c r="L832" s="204"/>
    </row>
    <row r="833" spans="1:12" x14ac:dyDescent="0.3">
      <c r="A833" s="197"/>
      <c r="B833" s="198"/>
      <c r="C833" s="199"/>
      <c r="D833" s="200"/>
      <c r="E833" s="26"/>
      <c r="F833" s="201"/>
      <c r="G833" s="202"/>
      <c r="H833" s="203"/>
      <c r="I833" s="204"/>
      <c r="J833" s="204"/>
      <c r="K833" s="204"/>
      <c r="L833" s="204"/>
    </row>
    <row r="834" spans="1:12" x14ac:dyDescent="0.3">
      <c r="A834" s="197"/>
      <c r="B834" s="198"/>
      <c r="C834" s="199"/>
      <c r="D834" s="200"/>
      <c r="E834" s="26"/>
      <c r="F834" s="201"/>
      <c r="G834" s="202"/>
      <c r="H834" s="203"/>
      <c r="I834" s="204"/>
      <c r="J834" s="204"/>
      <c r="K834" s="204"/>
      <c r="L834" s="204"/>
    </row>
    <row r="835" spans="1:12" x14ac:dyDescent="0.3">
      <c r="A835" s="197"/>
      <c r="B835" s="198"/>
      <c r="C835" s="199"/>
      <c r="D835" s="200"/>
      <c r="E835" s="26"/>
      <c r="F835" s="201"/>
      <c r="G835" s="202"/>
      <c r="H835" s="203"/>
      <c r="I835" s="204"/>
      <c r="J835" s="204"/>
      <c r="K835" s="204"/>
      <c r="L835" s="204"/>
    </row>
    <row r="836" spans="1:12" x14ac:dyDescent="0.3">
      <c r="A836" s="197"/>
      <c r="B836" s="198"/>
      <c r="C836" s="199"/>
      <c r="D836" s="200"/>
      <c r="E836" s="26"/>
      <c r="F836" s="201"/>
      <c r="G836" s="202"/>
      <c r="H836" s="203"/>
      <c r="I836" s="204"/>
      <c r="J836" s="204"/>
      <c r="K836" s="204"/>
      <c r="L836" s="204"/>
    </row>
    <row r="837" spans="1:12" x14ac:dyDescent="0.3">
      <c r="A837" s="197"/>
      <c r="B837" s="198"/>
      <c r="C837" s="199"/>
      <c r="D837" s="200"/>
      <c r="E837" s="26"/>
      <c r="F837" s="201"/>
      <c r="G837" s="202"/>
      <c r="H837" s="203"/>
      <c r="I837" s="204"/>
      <c r="J837" s="204"/>
      <c r="K837" s="204"/>
      <c r="L837" s="204"/>
    </row>
    <row r="838" spans="1:12" x14ac:dyDescent="0.3">
      <c r="A838" s="197"/>
      <c r="B838" s="198"/>
      <c r="C838" s="199"/>
      <c r="D838" s="200"/>
      <c r="E838" s="26"/>
      <c r="F838" s="201"/>
      <c r="G838" s="202"/>
      <c r="H838" s="203"/>
      <c r="I838" s="204"/>
      <c r="J838" s="204"/>
      <c r="K838" s="204"/>
      <c r="L838" s="204"/>
    </row>
    <row r="839" spans="1:12" x14ac:dyDescent="0.3">
      <c r="A839" s="197"/>
      <c r="B839" s="198"/>
      <c r="C839" s="199"/>
      <c r="D839" s="200"/>
      <c r="E839" s="26"/>
      <c r="F839" s="201"/>
      <c r="G839" s="202"/>
      <c r="H839" s="203"/>
      <c r="I839" s="204"/>
      <c r="J839" s="204"/>
      <c r="K839" s="204"/>
      <c r="L839" s="204"/>
    </row>
    <row r="840" spans="1:12" x14ac:dyDescent="0.3">
      <c r="A840" s="197"/>
      <c r="B840" s="198"/>
      <c r="C840" s="199"/>
      <c r="D840" s="200"/>
      <c r="E840" s="26"/>
      <c r="F840" s="201"/>
      <c r="G840" s="202"/>
      <c r="H840" s="203"/>
      <c r="I840" s="204"/>
      <c r="J840" s="204"/>
      <c r="K840" s="204"/>
      <c r="L840" s="204"/>
    </row>
    <row r="841" spans="1:12" x14ac:dyDescent="0.3">
      <c r="A841" s="197"/>
      <c r="B841" s="198"/>
      <c r="C841" s="199"/>
      <c r="D841" s="200"/>
      <c r="E841" s="26"/>
      <c r="F841" s="201"/>
      <c r="G841" s="202"/>
      <c r="H841" s="203"/>
      <c r="I841" s="204"/>
      <c r="J841" s="204"/>
      <c r="K841" s="204"/>
      <c r="L841" s="204"/>
    </row>
    <row r="842" spans="1:12" x14ac:dyDescent="0.3">
      <c r="A842" s="197"/>
      <c r="B842" s="198"/>
      <c r="C842" s="199"/>
      <c r="D842" s="200"/>
      <c r="E842" s="26"/>
      <c r="F842" s="201"/>
      <c r="G842" s="202"/>
      <c r="H842" s="203"/>
      <c r="I842" s="204"/>
      <c r="J842" s="204"/>
      <c r="K842" s="204"/>
      <c r="L842" s="204"/>
    </row>
    <row r="843" spans="1:12" x14ac:dyDescent="0.3">
      <c r="A843" s="197"/>
      <c r="B843" s="198"/>
      <c r="C843" s="199"/>
      <c r="D843" s="200"/>
      <c r="E843" s="26"/>
      <c r="F843" s="201"/>
      <c r="G843" s="202"/>
      <c r="H843" s="203"/>
      <c r="I843" s="204"/>
      <c r="J843" s="204"/>
      <c r="K843" s="204"/>
      <c r="L843" s="204"/>
    </row>
    <row r="844" spans="1:12" x14ac:dyDescent="0.3">
      <c r="A844" s="197"/>
      <c r="B844" s="198"/>
      <c r="C844" s="199"/>
      <c r="D844" s="200"/>
      <c r="E844" s="26"/>
      <c r="F844" s="201"/>
      <c r="G844" s="202"/>
      <c r="H844" s="203"/>
      <c r="I844" s="204"/>
      <c r="J844" s="204"/>
      <c r="K844" s="204"/>
      <c r="L844" s="204"/>
    </row>
    <row r="845" spans="1:12" x14ac:dyDescent="0.3">
      <c r="A845" s="197"/>
      <c r="B845" s="198"/>
      <c r="C845" s="199"/>
      <c r="D845" s="200"/>
      <c r="E845" s="26"/>
      <c r="F845" s="201"/>
      <c r="G845" s="202"/>
      <c r="H845" s="203"/>
      <c r="I845" s="204"/>
      <c r="J845" s="204"/>
      <c r="K845" s="204"/>
      <c r="L845" s="204"/>
    </row>
    <row r="846" spans="1:12" x14ac:dyDescent="0.3">
      <c r="A846" s="197"/>
      <c r="B846" s="198"/>
      <c r="C846" s="199"/>
      <c r="D846" s="200"/>
      <c r="E846" s="26"/>
      <c r="F846" s="201"/>
      <c r="G846" s="202"/>
      <c r="H846" s="203"/>
      <c r="I846" s="204"/>
      <c r="J846" s="204"/>
      <c r="K846" s="204"/>
      <c r="L846" s="204"/>
    </row>
    <row r="847" spans="1:12" x14ac:dyDescent="0.3">
      <c r="A847" s="197"/>
      <c r="B847" s="198"/>
      <c r="C847" s="199"/>
      <c r="D847" s="200"/>
      <c r="E847" s="26"/>
      <c r="F847" s="201"/>
      <c r="G847" s="202"/>
      <c r="H847" s="203"/>
      <c r="I847" s="204"/>
      <c r="J847" s="204"/>
      <c r="K847" s="204"/>
      <c r="L847" s="204"/>
    </row>
    <row r="848" spans="1:12" x14ac:dyDescent="0.3">
      <c r="A848" s="197"/>
      <c r="B848" s="198"/>
      <c r="C848" s="199"/>
      <c r="D848" s="200"/>
      <c r="E848" s="26"/>
      <c r="F848" s="201"/>
      <c r="G848" s="202"/>
      <c r="H848" s="203"/>
      <c r="I848" s="204"/>
      <c r="J848" s="204"/>
      <c r="K848" s="204"/>
      <c r="L848" s="204"/>
    </row>
    <row r="849" spans="1:12" x14ac:dyDescent="0.3">
      <c r="A849" s="197"/>
      <c r="B849" s="198"/>
      <c r="C849" s="199"/>
      <c r="D849" s="200"/>
      <c r="E849" s="26"/>
      <c r="F849" s="201"/>
      <c r="G849" s="202"/>
      <c r="H849" s="203"/>
      <c r="I849" s="204"/>
      <c r="J849" s="204"/>
      <c r="K849" s="204"/>
      <c r="L849" s="204"/>
    </row>
    <row r="850" spans="1:12" x14ac:dyDescent="0.3">
      <c r="A850" s="197"/>
      <c r="B850" s="198"/>
      <c r="C850" s="199"/>
      <c r="D850" s="200"/>
      <c r="E850" s="26"/>
      <c r="F850" s="201"/>
      <c r="G850" s="202"/>
      <c r="H850" s="203"/>
      <c r="I850" s="204"/>
      <c r="J850" s="204"/>
      <c r="K850" s="204"/>
      <c r="L850" s="204"/>
    </row>
    <row r="851" spans="1:12" x14ac:dyDescent="0.3">
      <c r="A851" s="197"/>
      <c r="B851" s="198"/>
      <c r="C851" s="199"/>
      <c r="D851" s="200"/>
      <c r="E851" s="26"/>
      <c r="F851" s="201"/>
      <c r="G851" s="202"/>
      <c r="H851" s="203"/>
      <c r="I851" s="204"/>
      <c r="J851" s="204"/>
      <c r="K851" s="204"/>
      <c r="L851" s="204"/>
    </row>
    <row r="852" spans="1:12" x14ac:dyDescent="0.3">
      <c r="A852" s="197"/>
      <c r="B852" s="198"/>
      <c r="C852" s="199"/>
      <c r="D852" s="200"/>
      <c r="E852" s="26"/>
      <c r="F852" s="201"/>
      <c r="G852" s="202"/>
      <c r="H852" s="203"/>
      <c r="I852" s="204"/>
      <c r="J852" s="204"/>
      <c r="K852" s="204"/>
      <c r="L852" s="204"/>
    </row>
    <row r="853" spans="1:12" x14ac:dyDescent="0.3">
      <c r="A853" s="197"/>
      <c r="B853" s="198"/>
      <c r="C853" s="199"/>
      <c r="D853" s="200"/>
      <c r="E853" s="26"/>
      <c r="F853" s="201"/>
      <c r="G853" s="202"/>
      <c r="H853" s="203"/>
      <c r="I853" s="204"/>
      <c r="J853" s="204"/>
      <c r="K853" s="204"/>
      <c r="L853" s="204"/>
    </row>
    <row r="854" spans="1:12" x14ac:dyDescent="0.3">
      <c r="A854" s="197"/>
      <c r="B854" s="198"/>
      <c r="C854" s="199"/>
      <c r="D854" s="200"/>
      <c r="E854" s="26"/>
      <c r="F854" s="201"/>
      <c r="G854" s="202"/>
      <c r="H854" s="203"/>
      <c r="I854" s="204"/>
      <c r="J854" s="204"/>
      <c r="K854" s="204"/>
      <c r="L854" s="204"/>
    </row>
    <row r="855" spans="1:12" x14ac:dyDescent="0.3">
      <c r="A855" s="197"/>
      <c r="B855" s="198"/>
      <c r="C855" s="199"/>
      <c r="D855" s="200"/>
      <c r="E855" s="26"/>
      <c r="F855" s="201"/>
      <c r="G855" s="202"/>
      <c r="H855" s="203"/>
      <c r="I855" s="204"/>
      <c r="J855" s="204"/>
      <c r="K855" s="204"/>
      <c r="L855" s="204"/>
    </row>
    <row r="856" spans="1:12" x14ac:dyDescent="0.3">
      <c r="A856" s="197"/>
      <c r="B856" s="198"/>
      <c r="C856" s="199"/>
      <c r="D856" s="200"/>
      <c r="E856" s="26"/>
      <c r="F856" s="201"/>
      <c r="G856" s="202"/>
      <c r="H856" s="203"/>
      <c r="I856" s="204"/>
      <c r="J856" s="204"/>
      <c r="K856" s="204"/>
      <c r="L856" s="204"/>
    </row>
    <row r="857" spans="1:12" x14ac:dyDescent="0.3">
      <c r="A857" s="197"/>
      <c r="B857" s="198"/>
      <c r="C857" s="199"/>
      <c r="D857" s="200"/>
      <c r="E857" s="26"/>
      <c r="F857" s="201"/>
      <c r="G857" s="202"/>
      <c r="H857" s="203"/>
      <c r="I857" s="204"/>
      <c r="J857" s="204"/>
      <c r="K857" s="204"/>
      <c r="L857" s="204"/>
    </row>
    <row r="858" spans="1:12" x14ac:dyDescent="0.3">
      <c r="A858" s="197"/>
      <c r="B858" s="198"/>
      <c r="C858" s="199"/>
      <c r="D858" s="200"/>
      <c r="E858" s="26"/>
      <c r="F858" s="201"/>
      <c r="G858" s="202"/>
      <c r="H858" s="203"/>
      <c r="I858" s="204"/>
      <c r="J858" s="204"/>
      <c r="K858" s="204"/>
      <c r="L858" s="204"/>
    </row>
    <row r="859" spans="1:12" x14ac:dyDescent="0.3">
      <c r="A859" s="197"/>
      <c r="B859" s="198"/>
      <c r="C859" s="199"/>
      <c r="D859" s="200"/>
      <c r="E859" s="26"/>
      <c r="F859" s="201"/>
      <c r="G859" s="202"/>
      <c r="H859" s="203"/>
      <c r="I859" s="204"/>
      <c r="J859" s="204"/>
      <c r="K859" s="204"/>
      <c r="L859" s="204"/>
    </row>
    <row r="860" spans="1:12" x14ac:dyDescent="0.3">
      <c r="A860" s="197"/>
      <c r="B860" s="198"/>
      <c r="C860" s="199"/>
      <c r="D860" s="200"/>
      <c r="E860" s="26"/>
      <c r="F860" s="201"/>
      <c r="G860" s="202"/>
      <c r="H860" s="203"/>
      <c r="I860" s="204"/>
      <c r="J860" s="204"/>
      <c r="K860" s="204"/>
      <c r="L860" s="204"/>
    </row>
    <row r="861" spans="1:12" x14ac:dyDescent="0.3">
      <c r="A861" s="197"/>
      <c r="B861" s="198"/>
      <c r="C861" s="199"/>
      <c r="D861" s="200"/>
      <c r="E861" s="26"/>
      <c r="F861" s="201"/>
      <c r="G861" s="202"/>
      <c r="H861" s="203"/>
      <c r="I861" s="204"/>
      <c r="J861" s="204"/>
      <c r="K861" s="204"/>
      <c r="L861" s="204"/>
    </row>
    <row r="862" spans="1:12" x14ac:dyDescent="0.3">
      <c r="A862" s="197"/>
      <c r="B862" s="198"/>
      <c r="C862" s="199"/>
      <c r="D862" s="200"/>
      <c r="E862" s="26"/>
      <c r="F862" s="201"/>
      <c r="G862" s="202"/>
      <c r="H862" s="203"/>
      <c r="I862" s="204"/>
      <c r="J862" s="204"/>
      <c r="K862" s="204"/>
      <c r="L862" s="204"/>
    </row>
    <row r="863" spans="1:12" x14ac:dyDescent="0.3">
      <c r="A863" s="197"/>
      <c r="B863" s="198"/>
      <c r="C863" s="199"/>
      <c r="D863" s="200"/>
      <c r="E863" s="26"/>
      <c r="F863" s="201"/>
      <c r="G863" s="202"/>
      <c r="H863" s="203"/>
      <c r="I863" s="204"/>
      <c r="J863" s="204"/>
      <c r="K863" s="204"/>
      <c r="L863" s="204"/>
    </row>
    <row r="864" spans="1:12" x14ac:dyDescent="0.3">
      <c r="A864" s="197"/>
      <c r="B864" s="198"/>
      <c r="C864" s="199"/>
      <c r="D864" s="200"/>
      <c r="E864" s="26"/>
      <c r="F864" s="201"/>
      <c r="G864" s="202"/>
      <c r="H864" s="203"/>
      <c r="I864" s="204"/>
      <c r="J864" s="204"/>
      <c r="K864" s="204"/>
      <c r="L864" s="204"/>
    </row>
    <row r="865" spans="1:12" x14ac:dyDescent="0.3">
      <c r="A865" s="197"/>
      <c r="B865" s="198"/>
      <c r="C865" s="199"/>
      <c r="D865" s="200"/>
      <c r="E865" s="26"/>
      <c r="F865" s="201"/>
      <c r="G865" s="202"/>
      <c r="H865" s="203"/>
      <c r="I865" s="204"/>
      <c r="J865" s="204"/>
      <c r="K865" s="204"/>
      <c r="L865" s="204"/>
    </row>
    <row r="866" spans="1:12" x14ac:dyDescent="0.3">
      <c r="A866" s="197"/>
      <c r="B866" s="198"/>
      <c r="C866" s="199"/>
      <c r="D866" s="200"/>
      <c r="E866" s="26"/>
      <c r="F866" s="201"/>
      <c r="G866" s="202"/>
      <c r="H866" s="203"/>
      <c r="I866" s="204"/>
      <c r="J866" s="204"/>
      <c r="K866" s="204"/>
      <c r="L866" s="204"/>
    </row>
    <row r="867" spans="1:12" x14ac:dyDescent="0.3">
      <c r="A867" s="197"/>
      <c r="B867" s="198"/>
      <c r="C867" s="199"/>
      <c r="D867" s="200"/>
      <c r="E867" s="26"/>
      <c r="F867" s="201"/>
      <c r="G867" s="202"/>
      <c r="H867" s="203"/>
      <c r="I867" s="204"/>
      <c r="J867" s="204"/>
      <c r="K867" s="204"/>
      <c r="L867" s="204"/>
    </row>
    <row r="868" spans="1:12" x14ac:dyDescent="0.3">
      <c r="A868" s="197"/>
      <c r="B868" s="198"/>
      <c r="C868" s="199"/>
      <c r="D868" s="200"/>
      <c r="E868" s="26"/>
      <c r="F868" s="201"/>
      <c r="G868" s="202"/>
      <c r="H868" s="203"/>
      <c r="I868" s="204"/>
      <c r="J868" s="204"/>
      <c r="K868" s="204"/>
      <c r="L868" s="204"/>
    </row>
    <row r="869" spans="1:12" x14ac:dyDescent="0.3">
      <c r="A869" s="197"/>
      <c r="B869" s="198"/>
      <c r="C869" s="199"/>
      <c r="D869" s="200"/>
      <c r="E869" s="26"/>
      <c r="F869" s="201"/>
      <c r="G869" s="202"/>
      <c r="H869" s="203"/>
      <c r="I869" s="204"/>
      <c r="J869" s="204"/>
      <c r="K869" s="204"/>
      <c r="L869" s="204"/>
    </row>
    <row r="870" spans="1:12" x14ac:dyDescent="0.3">
      <c r="A870" s="197"/>
      <c r="B870" s="198"/>
      <c r="C870" s="199"/>
      <c r="D870" s="200"/>
      <c r="E870" s="26"/>
      <c r="F870" s="201"/>
      <c r="G870" s="202"/>
      <c r="H870" s="203"/>
      <c r="I870" s="204"/>
      <c r="J870" s="204"/>
      <c r="K870" s="204"/>
      <c r="L870" s="204"/>
    </row>
    <row r="871" spans="1:12" x14ac:dyDescent="0.3">
      <c r="A871" s="197"/>
      <c r="B871" s="198"/>
      <c r="C871" s="199"/>
      <c r="D871" s="200"/>
      <c r="E871" s="26"/>
      <c r="F871" s="201"/>
      <c r="G871" s="202"/>
      <c r="H871" s="203"/>
      <c r="I871" s="204"/>
      <c r="J871" s="204"/>
      <c r="K871" s="204"/>
      <c r="L871" s="204"/>
    </row>
    <row r="872" spans="1:12" x14ac:dyDescent="0.3">
      <c r="A872" s="197"/>
      <c r="B872" s="198"/>
      <c r="C872" s="199"/>
      <c r="D872" s="200"/>
      <c r="E872" s="26"/>
      <c r="F872" s="201"/>
      <c r="G872" s="202"/>
      <c r="H872" s="203"/>
      <c r="I872" s="204"/>
      <c r="J872" s="204"/>
      <c r="K872" s="204"/>
      <c r="L872" s="204"/>
    </row>
    <row r="873" spans="1:12" x14ac:dyDescent="0.3">
      <c r="A873" s="197"/>
      <c r="B873" s="198"/>
      <c r="C873" s="199"/>
      <c r="D873" s="200"/>
      <c r="E873" s="26"/>
      <c r="F873" s="201"/>
      <c r="G873" s="202"/>
      <c r="H873" s="203"/>
      <c r="I873" s="204"/>
      <c r="J873" s="204"/>
      <c r="K873" s="204"/>
      <c r="L873" s="204"/>
    </row>
    <row r="874" spans="1:12" x14ac:dyDescent="0.3">
      <c r="A874" s="197"/>
      <c r="B874" s="198"/>
      <c r="C874" s="199"/>
      <c r="D874" s="200"/>
      <c r="E874" s="26"/>
      <c r="F874" s="201"/>
      <c r="G874" s="202"/>
      <c r="H874" s="203"/>
      <c r="I874" s="204"/>
      <c r="J874" s="204"/>
      <c r="K874" s="204"/>
      <c r="L874" s="204"/>
    </row>
    <row r="875" spans="1:12" x14ac:dyDescent="0.3">
      <c r="A875" s="197"/>
      <c r="B875" s="198"/>
      <c r="C875" s="199"/>
      <c r="D875" s="200"/>
      <c r="E875" s="26"/>
      <c r="F875" s="201"/>
      <c r="G875" s="202"/>
      <c r="H875" s="203"/>
      <c r="I875" s="204"/>
      <c r="J875" s="204"/>
      <c r="K875" s="204"/>
      <c r="L875" s="204"/>
    </row>
    <row r="876" spans="1:12" x14ac:dyDescent="0.3">
      <c r="A876" s="197"/>
      <c r="B876" s="198"/>
      <c r="C876" s="199"/>
      <c r="D876" s="200"/>
      <c r="E876" s="26"/>
      <c r="F876" s="201"/>
      <c r="G876" s="202"/>
      <c r="H876" s="203"/>
      <c r="I876" s="204"/>
      <c r="J876" s="204"/>
      <c r="K876" s="204"/>
      <c r="L876" s="204"/>
    </row>
    <row r="877" spans="1:12" x14ac:dyDescent="0.3">
      <c r="A877" s="197"/>
      <c r="B877" s="198"/>
      <c r="C877" s="199"/>
      <c r="D877" s="200"/>
      <c r="E877" s="26"/>
      <c r="F877" s="201"/>
      <c r="G877" s="202"/>
      <c r="H877" s="203"/>
      <c r="I877" s="204"/>
      <c r="J877" s="204"/>
      <c r="K877" s="204"/>
      <c r="L877" s="204"/>
    </row>
    <row r="878" spans="1:12" x14ac:dyDescent="0.3">
      <c r="A878" s="197"/>
      <c r="B878" s="198"/>
      <c r="C878" s="199"/>
      <c r="D878" s="200"/>
      <c r="E878" s="26"/>
      <c r="F878" s="201"/>
      <c r="G878" s="202"/>
      <c r="H878" s="203"/>
      <c r="I878" s="204"/>
      <c r="J878" s="204"/>
      <c r="K878" s="204"/>
      <c r="L878" s="204"/>
    </row>
    <row r="879" spans="1:12" x14ac:dyDescent="0.3">
      <c r="A879" s="197"/>
      <c r="B879" s="198"/>
      <c r="C879" s="199"/>
      <c r="D879" s="200"/>
      <c r="E879" s="26"/>
      <c r="F879" s="201"/>
      <c r="G879" s="202"/>
      <c r="H879" s="203"/>
      <c r="I879" s="204"/>
      <c r="J879" s="204"/>
      <c r="K879" s="204"/>
      <c r="L879" s="204"/>
    </row>
    <row r="880" spans="1:12" x14ac:dyDescent="0.3">
      <c r="A880" s="197"/>
      <c r="B880" s="198"/>
      <c r="C880" s="199"/>
      <c r="D880" s="200"/>
      <c r="E880" s="26"/>
      <c r="F880" s="201"/>
      <c r="G880" s="202"/>
      <c r="H880" s="203"/>
      <c r="I880" s="204"/>
      <c r="J880" s="204"/>
      <c r="K880" s="204"/>
      <c r="L880" s="204"/>
    </row>
    <row r="881" spans="1:12" x14ac:dyDescent="0.3">
      <c r="A881" s="197"/>
      <c r="B881" s="198"/>
      <c r="C881" s="199"/>
      <c r="D881" s="200"/>
      <c r="E881" s="26"/>
      <c r="F881" s="201"/>
      <c r="G881" s="202"/>
      <c r="H881" s="203"/>
      <c r="I881" s="204"/>
      <c r="J881" s="204"/>
      <c r="K881" s="204"/>
      <c r="L881" s="204"/>
    </row>
    <row r="882" spans="1:12" x14ac:dyDescent="0.3">
      <c r="A882" s="197"/>
      <c r="B882" s="198"/>
      <c r="C882" s="199"/>
      <c r="D882" s="200"/>
      <c r="E882" s="26"/>
      <c r="F882" s="201"/>
      <c r="G882" s="202"/>
      <c r="H882" s="203"/>
      <c r="I882" s="204"/>
      <c r="J882" s="204"/>
      <c r="K882" s="204"/>
      <c r="L882" s="204"/>
    </row>
    <row r="883" spans="1:12" x14ac:dyDescent="0.3">
      <c r="A883" s="197"/>
      <c r="B883" s="198"/>
      <c r="C883" s="199"/>
      <c r="D883" s="200"/>
      <c r="E883" s="26"/>
      <c r="F883" s="201"/>
      <c r="G883" s="202"/>
      <c r="H883" s="203"/>
      <c r="I883" s="204"/>
      <c r="J883" s="204"/>
      <c r="K883" s="204"/>
      <c r="L883" s="204"/>
    </row>
    <row r="884" spans="1:12" x14ac:dyDescent="0.3">
      <c r="A884" s="197"/>
      <c r="B884" s="198"/>
      <c r="C884" s="199"/>
      <c r="D884" s="200"/>
      <c r="E884" s="26"/>
      <c r="F884" s="201"/>
      <c r="G884" s="202"/>
      <c r="H884" s="203"/>
      <c r="I884" s="204"/>
      <c r="J884" s="204"/>
      <c r="K884" s="204"/>
      <c r="L884" s="204"/>
    </row>
    <row r="885" spans="1:12" x14ac:dyDescent="0.3">
      <c r="A885" s="197"/>
      <c r="B885" s="198"/>
      <c r="C885" s="199"/>
      <c r="D885" s="200"/>
      <c r="E885" s="26"/>
      <c r="F885" s="201"/>
      <c r="G885" s="202"/>
      <c r="H885" s="203"/>
      <c r="I885" s="204"/>
      <c r="J885" s="204"/>
      <c r="K885" s="204"/>
      <c r="L885" s="204"/>
    </row>
    <row r="886" spans="1:12" x14ac:dyDescent="0.3">
      <c r="A886" s="197"/>
      <c r="B886" s="198"/>
      <c r="C886" s="199"/>
      <c r="D886" s="200"/>
      <c r="E886" s="26"/>
      <c r="F886" s="201"/>
      <c r="G886" s="202"/>
      <c r="H886" s="203"/>
      <c r="I886" s="204"/>
      <c r="J886" s="204"/>
      <c r="K886" s="204"/>
      <c r="L886" s="204"/>
    </row>
    <row r="887" spans="1:12" x14ac:dyDescent="0.3">
      <c r="A887" s="197"/>
      <c r="B887" s="198"/>
      <c r="C887" s="199"/>
      <c r="D887" s="200"/>
      <c r="E887" s="26"/>
      <c r="F887" s="201"/>
      <c r="G887" s="202"/>
      <c r="H887" s="203"/>
      <c r="I887" s="204"/>
      <c r="J887" s="204"/>
      <c r="K887" s="204"/>
      <c r="L887" s="204"/>
    </row>
    <row r="888" spans="1:12" x14ac:dyDescent="0.3">
      <c r="A888" s="197"/>
      <c r="B888" s="198"/>
      <c r="C888" s="199"/>
      <c r="D888" s="200"/>
      <c r="E888" s="26"/>
      <c r="F888" s="201"/>
      <c r="G888" s="202"/>
      <c r="H888" s="203"/>
      <c r="I888" s="204"/>
      <c r="J888" s="204"/>
      <c r="K888" s="204"/>
      <c r="L888" s="204"/>
    </row>
    <row r="889" spans="1:12" x14ac:dyDescent="0.3">
      <c r="A889" s="197"/>
      <c r="B889" s="198"/>
      <c r="C889" s="199"/>
      <c r="D889" s="200"/>
      <c r="E889" s="26"/>
      <c r="F889" s="201"/>
      <c r="G889" s="202"/>
      <c r="H889" s="203"/>
      <c r="I889" s="204"/>
      <c r="J889" s="204"/>
      <c r="K889" s="204"/>
      <c r="L889" s="204"/>
    </row>
    <row r="890" spans="1:12" x14ac:dyDescent="0.3">
      <c r="A890" s="197"/>
      <c r="B890" s="198"/>
      <c r="C890" s="199"/>
      <c r="D890" s="200"/>
      <c r="E890" s="26"/>
      <c r="F890" s="201"/>
      <c r="G890" s="202"/>
      <c r="H890" s="203"/>
      <c r="I890" s="204"/>
      <c r="J890" s="204"/>
      <c r="K890" s="204"/>
      <c r="L890" s="204"/>
    </row>
    <row r="891" spans="1:12" x14ac:dyDescent="0.3">
      <c r="A891" s="197"/>
      <c r="B891" s="198"/>
      <c r="C891" s="199"/>
      <c r="D891" s="200"/>
      <c r="E891" s="26"/>
      <c r="F891" s="201"/>
      <c r="G891" s="202"/>
      <c r="H891" s="203"/>
      <c r="I891" s="204"/>
      <c r="J891" s="204"/>
      <c r="K891" s="204"/>
      <c r="L891" s="204"/>
    </row>
    <row r="892" spans="1:12" x14ac:dyDescent="0.3">
      <c r="A892" s="197"/>
      <c r="B892" s="198"/>
      <c r="C892" s="199"/>
      <c r="D892" s="200"/>
      <c r="E892" s="26"/>
      <c r="F892" s="201"/>
      <c r="G892" s="202"/>
      <c r="H892" s="203"/>
      <c r="I892" s="204"/>
      <c r="J892" s="204"/>
      <c r="K892" s="204"/>
      <c r="L892" s="204"/>
    </row>
    <row r="893" spans="1:12" x14ac:dyDescent="0.3">
      <c r="A893" s="197"/>
      <c r="B893" s="198"/>
      <c r="C893" s="199"/>
      <c r="D893" s="200"/>
      <c r="E893" s="26"/>
      <c r="F893" s="201"/>
      <c r="G893" s="202"/>
      <c r="H893" s="203"/>
      <c r="I893" s="204"/>
      <c r="J893" s="204"/>
      <c r="K893" s="204"/>
      <c r="L893" s="204"/>
    </row>
    <row r="894" spans="1:12" x14ac:dyDescent="0.3">
      <c r="A894" s="197"/>
      <c r="B894" s="198"/>
      <c r="C894" s="199"/>
      <c r="D894" s="200"/>
      <c r="E894" s="26"/>
      <c r="F894" s="201"/>
      <c r="G894" s="202"/>
      <c r="H894" s="203"/>
      <c r="I894" s="204"/>
      <c r="J894" s="204"/>
      <c r="K894" s="204"/>
      <c r="L894" s="204"/>
    </row>
    <row r="895" spans="1:12" x14ac:dyDescent="0.3">
      <c r="A895" s="197"/>
      <c r="B895" s="198"/>
      <c r="C895" s="199"/>
      <c r="D895" s="200"/>
      <c r="E895" s="26"/>
      <c r="F895" s="201"/>
      <c r="G895" s="202"/>
      <c r="H895" s="203"/>
      <c r="I895" s="204"/>
      <c r="J895" s="204"/>
      <c r="K895" s="204"/>
      <c r="L895" s="204"/>
    </row>
    <row r="896" spans="1:12" x14ac:dyDescent="0.3">
      <c r="A896" s="197"/>
      <c r="B896" s="198"/>
      <c r="C896" s="199"/>
      <c r="D896" s="200"/>
      <c r="E896" s="26"/>
      <c r="F896" s="201"/>
      <c r="G896" s="202"/>
      <c r="H896" s="203"/>
      <c r="I896" s="204"/>
      <c r="J896" s="204"/>
      <c r="K896" s="204"/>
      <c r="L896" s="204"/>
    </row>
    <row r="897" spans="1:12" x14ac:dyDescent="0.3">
      <c r="A897" s="197"/>
      <c r="B897" s="198"/>
      <c r="C897" s="199"/>
      <c r="D897" s="200"/>
      <c r="E897" s="26"/>
      <c r="F897" s="201"/>
      <c r="G897" s="202"/>
      <c r="H897" s="203"/>
      <c r="I897" s="204"/>
      <c r="J897" s="204"/>
      <c r="K897" s="204"/>
      <c r="L897" s="204"/>
    </row>
    <row r="898" spans="1:12" x14ac:dyDescent="0.3">
      <c r="A898" s="197"/>
      <c r="B898" s="198"/>
      <c r="C898" s="199"/>
      <c r="D898" s="200"/>
      <c r="E898" s="26"/>
      <c r="F898" s="201"/>
      <c r="G898" s="202"/>
      <c r="H898" s="203"/>
      <c r="I898" s="204"/>
      <c r="J898" s="204"/>
      <c r="K898" s="204"/>
      <c r="L898" s="204"/>
    </row>
    <row r="899" spans="1:12" x14ac:dyDescent="0.3">
      <c r="A899" s="197"/>
      <c r="B899" s="198"/>
      <c r="C899" s="199"/>
      <c r="D899" s="200"/>
      <c r="E899" s="26"/>
      <c r="F899" s="201"/>
      <c r="G899" s="202"/>
      <c r="H899" s="203"/>
      <c r="I899" s="204"/>
      <c r="J899" s="204"/>
      <c r="K899" s="204"/>
      <c r="L899" s="204"/>
    </row>
    <row r="900" spans="1:12" x14ac:dyDescent="0.3">
      <c r="A900" s="197"/>
      <c r="B900" s="198"/>
      <c r="C900" s="199"/>
      <c r="D900" s="200"/>
      <c r="E900" s="26"/>
      <c r="F900" s="201"/>
      <c r="G900" s="202"/>
      <c r="H900" s="203"/>
      <c r="I900" s="204"/>
      <c r="J900" s="204"/>
      <c r="K900" s="204"/>
      <c r="L900" s="204"/>
    </row>
    <row r="901" spans="1:12" x14ac:dyDescent="0.3">
      <c r="A901" s="197"/>
      <c r="B901" s="198"/>
      <c r="C901" s="199"/>
      <c r="D901" s="200"/>
      <c r="E901" s="26"/>
      <c r="F901" s="201"/>
      <c r="G901" s="202"/>
      <c r="H901" s="203"/>
      <c r="I901" s="204"/>
      <c r="J901" s="204"/>
      <c r="K901" s="204"/>
      <c r="L901" s="204"/>
    </row>
    <row r="902" spans="1:12" x14ac:dyDescent="0.3">
      <c r="A902" s="197"/>
      <c r="B902" s="198"/>
      <c r="C902" s="199"/>
      <c r="D902" s="200"/>
      <c r="E902" s="26"/>
      <c r="F902" s="201"/>
      <c r="G902" s="202"/>
      <c r="H902" s="203"/>
      <c r="I902" s="204"/>
      <c r="J902" s="204"/>
      <c r="K902" s="204"/>
      <c r="L902" s="204"/>
    </row>
    <row r="903" spans="1:12" x14ac:dyDescent="0.3">
      <c r="A903" s="197"/>
      <c r="B903" s="198"/>
      <c r="C903" s="199"/>
      <c r="D903" s="200"/>
      <c r="E903" s="26"/>
      <c r="F903" s="201"/>
      <c r="G903" s="202"/>
      <c r="H903" s="203"/>
      <c r="I903" s="204"/>
      <c r="J903" s="204"/>
      <c r="K903" s="204"/>
      <c r="L903" s="204"/>
    </row>
    <row r="904" spans="1:12" x14ac:dyDescent="0.3">
      <c r="A904" s="197"/>
      <c r="B904" s="198"/>
      <c r="C904" s="199"/>
      <c r="D904" s="200"/>
      <c r="E904" s="26"/>
      <c r="F904" s="201"/>
      <c r="G904" s="202"/>
      <c r="H904" s="203"/>
      <c r="I904" s="204"/>
      <c r="J904" s="204"/>
      <c r="K904" s="204"/>
      <c r="L904" s="204"/>
    </row>
    <row r="905" spans="1:12" x14ac:dyDescent="0.3">
      <c r="A905" s="197"/>
      <c r="B905" s="198"/>
      <c r="C905" s="199"/>
      <c r="D905" s="200"/>
      <c r="E905" s="26"/>
      <c r="F905" s="201"/>
      <c r="G905" s="202"/>
      <c r="H905" s="203"/>
      <c r="I905" s="204"/>
      <c r="J905" s="204"/>
      <c r="K905" s="204"/>
      <c r="L905" s="204"/>
    </row>
    <row r="906" spans="1:12" x14ac:dyDescent="0.3">
      <c r="A906" s="197"/>
      <c r="B906" s="198"/>
      <c r="C906" s="199"/>
      <c r="D906" s="200"/>
      <c r="E906" s="26"/>
      <c r="F906" s="201"/>
      <c r="G906" s="202"/>
      <c r="H906" s="203"/>
      <c r="I906" s="204"/>
      <c r="J906" s="204"/>
      <c r="K906" s="204"/>
      <c r="L906" s="204"/>
    </row>
    <row r="907" spans="1:12" x14ac:dyDescent="0.3">
      <c r="A907" s="197"/>
      <c r="B907" s="198"/>
      <c r="C907" s="199"/>
      <c r="D907" s="200"/>
      <c r="E907" s="26"/>
      <c r="F907" s="201"/>
      <c r="G907" s="202"/>
      <c r="H907" s="203"/>
      <c r="I907" s="204"/>
      <c r="J907" s="204"/>
      <c r="K907" s="204"/>
      <c r="L907" s="204"/>
    </row>
    <row r="908" spans="1:12" x14ac:dyDescent="0.3">
      <c r="A908" s="197"/>
      <c r="B908" s="198"/>
      <c r="C908" s="199"/>
      <c r="D908" s="200"/>
      <c r="E908" s="26"/>
      <c r="F908" s="201"/>
      <c r="G908" s="202"/>
      <c r="H908" s="203"/>
      <c r="I908" s="204"/>
      <c r="J908" s="204"/>
      <c r="K908" s="204"/>
      <c r="L908" s="204"/>
    </row>
    <row r="909" spans="1:12" x14ac:dyDescent="0.3">
      <c r="A909" s="197"/>
      <c r="B909" s="198"/>
      <c r="C909" s="199"/>
      <c r="D909" s="200"/>
      <c r="E909" s="26"/>
      <c r="F909" s="201"/>
      <c r="G909" s="202"/>
      <c r="H909" s="203"/>
      <c r="I909" s="204"/>
      <c r="J909" s="204"/>
      <c r="K909" s="204"/>
      <c r="L909" s="204"/>
    </row>
    <row r="910" spans="1:12" x14ac:dyDescent="0.3">
      <c r="A910" s="197"/>
      <c r="B910" s="198"/>
      <c r="C910" s="199"/>
      <c r="D910" s="200"/>
      <c r="E910" s="26"/>
      <c r="F910" s="201"/>
      <c r="G910" s="202"/>
      <c r="H910" s="203"/>
      <c r="I910" s="204"/>
      <c r="J910" s="204"/>
      <c r="K910" s="204"/>
      <c r="L910" s="204"/>
    </row>
    <row r="911" spans="1:12" x14ac:dyDescent="0.3">
      <c r="A911" s="197"/>
      <c r="B911" s="198"/>
      <c r="C911" s="199"/>
      <c r="D911" s="200"/>
      <c r="E911" s="26"/>
      <c r="F911" s="201"/>
      <c r="G911" s="202"/>
      <c r="H911" s="203"/>
      <c r="I911" s="204"/>
      <c r="J911" s="204"/>
      <c r="K911" s="204"/>
      <c r="L911" s="204"/>
    </row>
    <row r="912" spans="1:12" x14ac:dyDescent="0.3">
      <c r="A912" s="197"/>
      <c r="B912" s="198"/>
      <c r="C912" s="199"/>
      <c r="D912" s="200"/>
      <c r="E912" s="26"/>
      <c r="F912" s="201"/>
      <c r="G912" s="202"/>
      <c r="H912" s="203"/>
      <c r="I912" s="204"/>
      <c r="J912" s="204"/>
      <c r="K912" s="204"/>
      <c r="L912" s="204"/>
    </row>
    <row r="913" spans="1:12" x14ac:dyDescent="0.3">
      <c r="A913" s="197"/>
      <c r="B913" s="198"/>
      <c r="C913" s="199"/>
      <c r="D913" s="200"/>
      <c r="E913" s="26"/>
      <c r="F913" s="201"/>
      <c r="G913" s="202"/>
      <c r="H913" s="203"/>
      <c r="I913" s="204"/>
      <c r="J913" s="204"/>
      <c r="K913" s="204"/>
      <c r="L913" s="204"/>
    </row>
    <row r="914" spans="1:12" x14ac:dyDescent="0.3">
      <c r="A914" s="197"/>
      <c r="B914" s="198"/>
      <c r="C914" s="199"/>
      <c r="D914" s="200"/>
      <c r="E914" s="26"/>
      <c r="F914" s="201"/>
      <c r="G914" s="202"/>
      <c r="H914" s="203"/>
      <c r="I914" s="204"/>
      <c r="J914" s="204"/>
      <c r="K914" s="204"/>
      <c r="L914" s="204"/>
    </row>
    <row r="915" spans="1:12" x14ac:dyDescent="0.3">
      <c r="A915" s="197"/>
      <c r="B915" s="198"/>
      <c r="C915" s="199"/>
      <c r="D915" s="200"/>
      <c r="E915" s="26"/>
      <c r="F915" s="201"/>
      <c r="G915" s="202"/>
      <c r="H915" s="203"/>
      <c r="I915" s="204"/>
      <c r="J915" s="204"/>
      <c r="K915" s="204"/>
      <c r="L915" s="204"/>
    </row>
    <row r="916" spans="1:12" x14ac:dyDescent="0.3">
      <c r="A916" s="197"/>
      <c r="B916" s="198"/>
      <c r="C916" s="199"/>
      <c r="D916" s="200"/>
      <c r="E916" s="26"/>
      <c r="F916" s="201"/>
      <c r="G916" s="202"/>
      <c r="H916" s="203"/>
      <c r="I916" s="204"/>
      <c r="J916" s="204"/>
      <c r="K916" s="204"/>
      <c r="L916" s="204"/>
    </row>
    <row r="917" spans="1:12" x14ac:dyDescent="0.3">
      <c r="A917" s="197"/>
      <c r="B917" s="198"/>
      <c r="C917" s="199"/>
      <c r="D917" s="200"/>
      <c r="E917" s="26"/>
      <c r="F917" s="201"/>
      <c r="G917" s="202"/>
      <c r="H917" s="203"/>
      <c r="I917" s="204"/>
      <c r="J917" s="204"/>
      <c r="K917" s="204"/>
      <c r="L917" s="204"/>
    </row>
    <row r="918" spans="1:12" x14ac:dyDescent="0.3">
      <c r="A918" s="197"/>
      <c r="B918" s="198"/>
      <c r="C918" s="199"/>
      <c r="D918" s="200"/>
      <c r="E918" s="26"/>
      <c r="F918" s="201"/>
      <c r="G918" s="202"/>
      <c r="H918" s="203"/>
      <c r="I918" s="204"/>
      <c r="J918" s="204"/>
      <c r="K918" s="204"/>
      <c r="L918" s="204"/>
    </row>
    <row r="919" spans="1:12" x14ac:dyDescent="0.3">
      <c r="A919" s="197"/>
      <c r="B919" s="198"/>
      <c r="C919" s="199"/>
      <c r="D919" s="200"/>
      <c r="E919" s="26"/>
      <c r="F919" s="201"/>
      <c r="G919" s="202"/>
      <c r="H919" s="203"/>
      <c r="I919" s="204"/>
      <c r="J919" s="204"/>
      <c r="K919" s="204"/>
      <c r="L919" s="204"/>
    </row>
    <row r="920" spans="1:12" x14ac:dyDescent="0.3">
      <c r="A920" s="197"/>
      <c r="B920" s="198"/>
      <c r="C920" s="199"/>
      <c r="D920" s="200"/>
      <c r="E920" s="26"/>
      <c r="F920" s="201"/>
      <c r="G920" s="202"/>
      <c r="H920" s="203"/>
      <c r="I920" s="204"/>
      <c r="J920" s="204"/>
      <c r="K920" s="204"/>
      <c r="L920" s="204"/>
    </row>
    <row r="921" spans="1:12" x14ac:dyDescent="0.3">
      <c r="A921" s="197"/>
      <c r="B921" s="198"/>
      <c r="C921" s="199"/>
      <c r="D921" s="200"/>
      <c r="E921" s="26"/>
      <c r="F921" s="201"/>
      <c r="G921" s="202"/>
      <c r="H921" s="203"/>
      <c r="I921" s="204"/>
      <c r="J921" s="204"/>
      <c r="K921" s="204"/>
      <c r="L921" s="204"/>
    </row>
    <row r="922" spans="1:12" x14ac:dyDescent="0.3">
      <c r="A922" s="197"/>
      <c r="B922" s="198"/>
      <c r="C922" s="199"/>
      <c r="D922" s="200"/>
      <c r="E922" s="26"/>
      <c r="F922" s="201"/>
      <c r="G922" s="202"/>
      <c r="H922" s="203"/>
      <c r="I922" s="204"/>
      <c r="J922" s="204"/>
      <c r="K922" s="204"/>
      <c r="L922" s="204"/>
    </row>
    <row r="923" spans="1:12" x14ac:dyDescent="0.3">
      <c r="A923" s="197"/>
      <c r="B923" s="198"/>
      <c r="C923" s="199"/>
      <c r="D923" s="200"/>
      <c r="E923" s="26"/>
      <c r="F923" s="201"/>
      <c r="G923" s="202"/>
      <c r="H923" s="203"/>
      <c r="I923" s="204"/>
      <c r="J923" s="204"/>
      <c r="K923" s="204"/>
      <c r="L923" s="204"/>
    </row>
    <row r="924" spans="1:12" x14ac:dyDescent="0.3">
      <c r="A924" s="197"/>
      <c r="B924" s="198"/>
      <c r="C924" s="199"/>
      <c r="D924" s="200"/>
      <c r="E924" s="26"/>
      <c r="F924" s="201"/>
      <c r="G924" s="202"/>
      <c r="H924" s="203"/>
      <c r="I924" s="204"/>
      <c r="J924" s="204"/>
      <c r="K924" s="204"/>
      <c r="L924" s="204"/>
    </row>
    <row r="925" spans="1:12" x14ac:dyDescent="0.3">
      <c r="A925" s="197"/>
      <c r="B925" s="198"/>
      <c r="C925" s="199"/>
      <c r="D925" s="200"/>
      <c r="E925" s="26"/>
      <c r="F925" s="201"/>
      <c r="G925" s="202"/>
      <c r="H925" s="203"/>
      <c r="I925" s="204"/>
      <c r="J925" s="204"/>
      <c r="K925" s="204"/>
      <c r="L925" s="204"/>
    </row>
    <row r="926" spans="1:12" x14ac:dyDescent="0.3">
      <c r="A926" s="197"/>
      <c r="B926" s="198"/>
      <c r="C926" s="199"/>
      <c r="D926" s="200"/>
      <c r="E926" s="26"/>
      <c r="F926" s="201"/>
      <c r="G926" s="202"/>
      <c r="H926" s="203"/>
      <c r="I926" s="204"/>
      <c r="J926" s="204"/>
      <c r="K926" s="204"/>
      <c r="L926" s="204"/>
    </row>
    <row r="927" spans="1:12" x14ac:dyDescent="0.3">
      <c r="A927" s="197"/>
      <c r="B927" s="198"/>
      <c r="C927" s="199"/>
      <c r="D927" s="200"/>
      <c r="E927" s="26"/>
      <c r="F927" s="201"/>
      <c r="G927" s="202"/>
      <c r="H927" s="203"/>
      <c r="I927" s="204"/>
      <c r="J927" s="204"/>
      <c r="K927" s="204"/>
      <c r="L927" s="204"/>
    </row>
    <row r="928" spans="1:12" x14ac:dyDescent="0.3">
      <c r="A928" s="197"/>
      <c r="B928" s="198"/>
      <c r="C928" s="199"/>
      <c r="D928" s="200"/>
      <c r="E928" s="26"/>
      <c r="F928" s="201"/>
      <c r="G928" s="202"/>
      <c r="H928" s="203"/>
      <c r="I928" s="204"/>
      <c r="J928" s="204"/>
      <c r="K928" s="204"/>
      <c r="L928" s="204"/>
    </row>
    <row r="929" spans="1:12" x14ac:dyDescent="0.3">
      <c r="A929" s="197"/>
      <c r="B929" s="198"/>
      <c r="C929" s="199"/>
      <c r="D929" s="200"/>
      <c r="E929" s="26"/>
      <c r="F929" s="201"/>
      <c r="G929" s="202"/>
      <c r="H929" s="203"/>
      <c r="I929" s="204"/>
      <c r="J929" s="204"/>
      <c r="K929" s="204"/>
      <c r="L929" s="204"/>
    </row>
    <row r="930" spans="1:12" x14ac:dyDescent="0.3">
      <c r="A930" s="197"/>
      <c r="B930" s="198"/>
      <c r="C930" s="199"/>
      <c r="D930" s="200"/>
      <c r="E930" s="26"/>
      <c r="F930" s="201"/>
      <c r="G930" s="202"/>
      <c r="H930" s="203"/>
      <c r="I930" s="204"/>
      <c r="J930" s="204"/>
      <c r="K930" s="204"/>
      <c r="L930" s="204"/>
    </row>
    <row r="931" spans="1:12" x14ac:dyDescent="0.3">
      <c r="A931" s="197"/>
      <c r="B931" s="198"/>
      <c r="C931" s="199"/>
      <c r="D931" s="200"/>
      <c r="E931" s="26"/>
      <c r="F931" s="201"/>
      <c r="G931" s="202"/>
      <c r="H931" s="203"/>
      <c r="I931" s="204"/>
      <c r="J931" s="204"/>
      <c r="K931" s="204"/>
      <c r="L931" s="204"/>
    </row>
    <row r="932" spans="1:12" x14ac:dyDescent="0.3">
      <c r="A932" s="197"/>
      <c r="B932" s="198"/>
      <c r="C932" s="199"/>
      <c r="D932" s="200"/>
      <c r="E932" s="26"/>
      <c r="F932" s="201"/>
      <c r="G932" s="202"/>
      <c r="H932" s="203"/>
      <c r="I932" s="204"/>
      <c r="J932" s="204"/>
      <c r="K932" s="204"/>
      <c r="L932" s="204"/>
    </row>
    <row r="933" spans="1:12" x14ac:dyDescent="0.3">
      <c r="A933" s="197"/>
      <c r="B933" s="198"/>
      <c r="C933" s="199"/>
      <c r="D933" s="200"/>
      <c r="E933" s="26"/>
      <c r="F933" s="201"/>
      <c r="G933" s="202"/>
      <c r="H933" s="203"/>
      <c r="I933" s="204"/>
      <c r="J933" s="204"/>
      <c r="K933" s="204"/>
      <c r="L933" s="204"/>
    </row>
    <row r="934" spans="1:12" x14ac:dyDescent="0.3">
      <c r="A934" s="197"/>
      <c r="B934" s="198"/>
      <c r="C934" s="199"/>
      <c r="D934" s="200"/>
      <c r="E934" s="26"/>
      <c r="F934" s="201"/>
      <c r="G934" s="202"/>
      <c r="H934" s="203"/>
      <c r="I934" s="204"/>
      <c r="J934" s="204"/>
      <c r="K934" s="204"/>
      <c r="L934" s="204"/>
    </row>
    <row r="935" spans="1:12" x14ac:dyDescent="0.3">
      <c r="A935" s="197"/>
      <c r="B935" s="198"/>
      <c r="C935" s="199"/>
      <c r="D935" s="200"/>
      <c r="E935" s="26"/>
      <c r="F935" s="201"/>
      <c r="G935" s="202"/>
      <c r="H935" s="203"/>
      <c r="I935" s="204"/>
      <c r="J935" s="204"/>
      <c r="K935" s="204"/>
      <c r="L935" s="204"/>
    </row>
    <row r="936" spans="1:12" x14ac:dyDescent="0.3">
      <c r="A936" s="197"/>
      <c r="B936" s="198"/>
      <c r="C936" s="199"/>
      <c r="D936" s="200"/>
      <c r="E936" s="26"/>
      <c r="F936" s="201"/>
      <c r="G936" s="202"/>
      <c r="H936" s="203"/>
      <c r="I936" s="204"/>
      <c r="J936" s="204"/>
      <c r="K936" s="204"/>
      <c r="L936" s="204"/>
    </row>
    <row r="937" spans="1:12" x14ac:dyDescent="0.3">
      <c r="A937" s="197"/>
      <c r="B937" s="198"/>
      <c r="C937" s="199"/>
      <c r="D937" s="200"/>
      <c r="E937" s="26"/>
      <c r="F937" s="201"/>
      <c r="G937" s="202"/>
      <c r="H937" s="203"/>
      <c r="I937" s="204"/>
      <c r="J937" s="204"/>
      <c r="K937" s="204"/>
      <c r="L937" s="204"/>
    </row>
    <row r="938" spans="1:12" x14ac:dyDescent="0.3">
      <c r="A938" s="197"/>
      <c r="B938" s="198"/>
      <c r="C938" s="199"/>
      <c r="D938" s="200"/>
      <c r="E938" s="26"/>
      <c r="F938" s="201"/>
      <c r="G938" s="202"/>
      <c r="H938" s="203"/>
      <c r="I938" s="204"/>
      <c r="J938" s="204"/>
      <c r="K938" s="204"/>
      <c r="L938" s="204"/>
    </row>
    <row r="939" spans="1:12" x14ac:dyDescent="0.3">
      <c r="A939" s="197"/>
      <c r="B939" s="198"/>
      <c r="C939" s="199"/>
      <c r="D939" s="200"/>
      <c r="E939" s="26"/>
      <c r="F939" s="201"/>
      <c r="G939" s="202"/>
      <c r="H939" s="203"/>
      <c r="I939" s="204"/>
      <c r="J939" s="204"/>
      <c r="K939" s="204"/>
      <c r="L939" s="204"/>
    </row>
    <row r="940" spans="1:12" x14ac:dyDescent="0.3">
      <c r="A940" s="197"/>
      <c r="B940" s="198"/>
      <c r="C940" s="199"/>
      <c r="D940" s="200"/>
      <c r="E940" s="26"/>
      <c r="F940" s="201"/>
      <c r="G940" s="202"/>
      <c r="H940" s="203"/>
      <c r="I940" s="204"/>
      <c r="J940" s="204"/>
      <c r="K940" s="204"/>
      <c r="L940" s="204"/>
    </row>
    <row r="941" spans="1:12" x14ac:dyDescent="0.3">
      <c r="A941" s="197"/>
      <c r="B941" s="198"/>
      <c r="C941" s="199"/>
      <c r="D941" s="200"/>
      <c r="E941" s="26"/>
      <c r="F941" s="201"/>
      <c r="G941" s="202"/>
      <c r="H941" s="203"/>
      <c r="I941" s="204"/>
      <c r="J941" s="204"/>
      <c r="K941" s="204"/>
      <c r="L941" s="204"/>
    </row>
    <row r="942" spans="1:12" x14ac:dyDescent="0.3">
      <c r="A942" s="197"/>
      <c r="B942" s="198"/>
      <c r="C942" s="199"/>
      <c r="D942" s="200"/>
      <c r="E942" s="26"/>
      <c r="F942" s="201"/>
      <c r="G942" s="202"/>
      <c r="H942" s="203"/>
      <c r="I942" s="204"/>
      <c r="J942" s="204"/>
      <c r="K942" s="204"/>
      <c r="L942" s="204"/>
    </row>
    <row r="943" spans="1:12" x14ac:dyDescent="0.3">
      <c r="A943" s="197"/>
      <c r="B943" s="198"/>
      <c r="C943" s="199"/>
      <c r="D943" s="200"/>
      <c r="E943" s="26"/>
      <c r="F943" s="201"/>
      <c r="G943" s="202"/>
      <c r="H943" s="203"/>
      <c r="I943" s="204"/>
      <c r="J943" s="204"/>
      <c r="K943" s="204"/>
      <c r="L943" s="204"/>
    </row>
    <row r="944" spans="1:12" x14ac:dyDescent="0.3">
      <c r="A944" s="197"/>
      <c r="B944" s="198"/>
      <c r="C944" s="199"/>
      <c r="D944" s="200"/>
      <c r="E944" s="26"/>
      <c r="F944" s="201"/>
      <c r="G944" s="202"/>
      <c r="H944" s="203"/>
      <c r="I944" s="204"/>
      <c r="J944" s="204"/>
      <c r="K944" s="204"/>
      <c r="L944" s="204"/>
    </row>
    <row r="945" spans="1:12" x14ac:dyDescent="0.3">
      <c r="A945" s="197"/>
      <c r="B945" s="198"/>
      <c r="C945" s="199"/>
      <c r="D945" s="200"/>
      <c r="E945" s="26"/>
      <c r="F945" s="201"/>
      <c r="G945" s="202"/>
      <c r="H945" s="203"/>
      <c r="I945" s="204"/>
      <c r="J945" s="204"/>
      <c r="K945" s="204"/>
      <c r="L945" s="204"/>
    </row>
    <row r="946" spans="1:12" x14ac:dyDescent="0.3">
      <c r="A946" s="197"/>
      <c r="B946" s="198"/>
      <c r="C946" s="199"/>
      <c r="D946" s="200"/>
      <c r="E946" s="26"/>
      <c r="F946" s="201"/>
      <c r="G946" s="202"/>
      <c r="H946" s="203"/>
      <c r="I946" s="204"/>
      <c r="J946" s="204"/>
      <c r="K946" s="204"/>
      <c r="L946" s="204"/>
    </row>
    <row r="947" spans="1:12" x14ac:dyDescent="0.3">
      <c r="A947" s="197"/>
      <c r="B947" s="198"/>
      <c r="C947" s="199"/>
      <c r="D947" s="200"/>
      <c r="E947" s="26"/>
      <c r="F947" s="201"/>
      <c r="G947" s="202"/>
      <c r="H947" s="203"/>
      <c r="I947" s="204"/>
      <c r="J947" s="204"/>
      <c r="K947" s="204"/>
      <c r="L947" s="204"/>
    </row>
    <row r="948" spans="1:12" x14ac:dyDescent="0.3">
      <c r="A948" s="197"/>
      <c r="B948" s="198"/>
      <c r="C948" s="199"/>
      <c r="D948" s="200"/>
      <c r="E948" s="26"/>
      <c r="F948" s="201"/>
      <c r="G948" s="202"/>
      <c r="H948" s="203"/>
      <c r="I948" s="204"/>
      <c r="J948" s="204"/>
      <c r="K948" s="204"/>
      <c r="L948" s="204"/>
    </row>
    <row r="949" spans="1:12" x14ac:dyDescent="0.3">
      <c r="A949" s="197"/>
      <c r="B949" s="198"/>
      <c r="C949" s="199"/>
      <c r="D949" s="200"/>
      <c r="E949" s="26"/>
      <c r="F949" s="201"/>
      <c r="G949" s="202"/>
      <c r="H949" s="203"/>
      <c r="I949" s="204"/>
      <c r="J949" s="204"/>
      <c r="K949" s="204"/>
      <c r="L949" s="204"/>
    </row>
    <row r="950" spans="1:12" x14ac:dyDescent="0.3">
      <c r="A950" s="197"/>
      <c r="B950" s="198"/>
      <c r="C950" s="199"/>
      <c r="D950" s="200"/>
      <c r="E950" s="26"/>
      <c r="F950" s="201"/>
      <c r="G950" s="202"/>
      <c r="H950" s="203"/>
      <c r="I950" s="204"/>
      <c r="J950" s="204"/>
      <c r="K950" s="204"/>
      <c r="L950" s="204"/>
    </row>
    <row r="951" spans="1:12" x14ac:dyDescent="0.3">
      <c r="A951" s="197"/>
      <c r="B951" s="198"/>
      <c r="C951" s="199"/>
      <c r="D951" s="200"/>
      <c r="E951" s="26"/>
      <c r="F951" s="201"/>
      <c r="G951" s="202"/>
      <c r="H951" s="203"/>
      <c r="I951" s="204"/>
      <c r="J951" s="204"/>
      <c r="K951" s="204"/>
      <c r="L951" s="204"/>
    </row>
    <row r="952" spans="1:12" x14ac:dyDescent="0.3">
      <c r="A952" s="197"/>
      <c r="B952" s="198"/>
      <c r="C952" s="199"/>
      <c r="D952" s="200"/>
      <c r="E952" s="26"/>
      <c r="F952" s="201"/>
      <c r="G952" s="202"/>
      <c r="H952" s="203"/>
      <c r="I952" s="204"/>
      <c r="J952" s="204"/>
      <c r="K952" s="204"/>
      <c r="L952" s="204"/>
    </row>
    <row r="953" spans="1:12" x14ac:dyDescent="0.3">
      <c r="A953" s="197"/>
      <c r="B953" s="198"/>
      <c r="C953" s="199"/>
      <c r="D953" s="200"/>
      <c r="E953" s="26"/>
      <c r="F953" s="201"/>
      <c r="G953" s="202"/>
      <c r="H953" s="203"/>
      <c r="I953" s="204"/>
      <c r="J953" s="204"/>
      <c r="K953" s="204"/>
      <c r="L953" s="204"/>
    </row>
    <row r="954" spans="1:12" x14ac:dyDescent="0.3">
      <c r="A954" s="197"/>
      <c r="B954" s="198"/>
      <c r="C954" s="199"/>
      <c r="D954" s="200"/>
      <c r="E954" s="26"/>
      <c r="F954" s="201"/>
      <c r="G954" s="202"/>
      <c r="H954" s="203"/>
      <c r="I954" s="204"/>
      <c r="J954" s="204"/>
      <c r="K954" s="204"/>
      <c r="L954" s="204"/>
    </row>
    <row r="955" spans="1:12" x14ac:dyDescent="0.3">
      <c r="A955" s="197"/>
      <c r="B955" s="198"/>
      <c r="C955" s="199"/>
      <c r="D955" s="200"/>
      <c r="E955" s="26"/>
      <c r="F955" s="201"/>
      <c r="G955" s="202"/>
      <c r="H955" s="203"/>
      <c r="I955" s="204"/>
      <c r="J955" s="204"/>
      <c r="K955" s="204"/>
      <c r="L955" s="204"/>
    </row>
    <row r="956" spans="1:12" x14ac:dyDescent="0.3">
      <c r="A956" s="197"/>
      <c r="B956" s="198"/>
      <c r="C956" s="199"/>
      <c r="D956" s="200"/>
      <c r="E956" s="26"/>
      <c r="F956" s="201"/>
      <c r="G956" s="202"/>
      <c r="H956" s="203"/>
      <c r="I956" s="204"/>
      <c r="J956" s="204"/>
      <c r="K956" s="204"/>
      <c r="L956" s="204"/>
    </row>
    <row r="957" spans="1:12" x14ac:dyDescent="0.3">
      <c r="A957" s="197"/>
      <c r="B957" s="198"/>
      <c r="C957" s="199"/>
      <c r="D957" s="200"/>
      <c r="E957" s="26"/>
      <c r="F957" s="201"/>
      <c r="G957" s="202"/>
      <c r="H957" s="203"/>
      <c r="I957" s="204"/>
      <c r="J957" s="204"/>
      <c r="K957" s="204"/>
      <c r="L957" s="204"/>
    </row>
    <row r="958" spans="1:12" x14ac:dyDescent="0.3">
      <c r="A958" s="197"/>
      <c r="B958" s="198"/>
      <c r="C958" s="199"/>
      <c r="D958" s="200"/>
      <c r="E958" s="26"/>
      <c r="F958" s="201"/>
      <c r="G958" s="202"/>
      <c r="H958" s="203"/>
      <c r="I958" s="204"/>
      <c r="J958" s="204"/>
      <c r="K958" s="204"/>
      <c r="L958" s="204"/>
    </row>
    <row r="959" spans="1:12" x14ac:dyDescent="0.3">
      <c r="A959" s="197"/>
      <c r="B959" s="198"/>
      <c r="C959" s="199"/>
      <c r="D959" s="200"/>
      <c r="E959" s="26"/>
      <c r="F959" s="201"/>
      <c r="G959" s="202"/>
      <c r="H959" s="203"/>
      <c r="I959" s="204"/>
      <c r="J959" s="204"/>
      <c r="K959" s="204"/>
      <c r="L959" s="204"/>
    </row>
    <row r="960" spans="1:12" x14ac:dyDescent="0.3">
      <c r="A960" s="197"/>
      <c r="B960" s="198"/>
      <c r="C960" s="199"/>
      <c r="D960" s="200"/>
      <c r="E960" s="26"/>
      <c r="F960" s="201"/>
      <c r="G960" s="202"/>
      <c r="H960" s="203"/>
      <c r="I960" s="204"/>
      <c r="J960" s="204"/>
      <c r="K960" s="204"/>
      <c r="L960" s="204"/>
    </row>
    <row r="961" spans="1:12" x14ac:dyDescent="0.3">
      <c r="A961" s="197"/>
      <c r="B961" s="198"/>
      <c r="C961" s="199"/>
      <c r="D961" s="200"/>
      <c r="E961" s="26"/>
      <c r="F961" s="201"/>
      <c r="G961" s="202"/>
      <c r="H961" s="203"/>
      <c r="I961" s="204"/>
      <c r="J961" s="204"/>
      <c r="K961" s="204"/>
      <c r="L961" s="204"/>
    </row>
    <row r="962" spans="1:12" x14ac:dyDescent="0.3">
      <c r="A962" s="197"/>
      <c r="B962" s="198"/>
      <c r="C962" s="199"/>
      <c r="D962" s="200"/>
      <c r="E962" s="26"/>
      <c r="F962" s="201"/>
      <c r="G962" s="202"/>
      <c r="H962" s="203"/>
      <c r="I962" s="204"/>
      <c r="J962" s="204"/>
      <c r="K962" s="204"/>
      <c r="L962" s="204"/>
    </row>
    <row r="963" spans="1:12" x14ac:dyDescent="0.3">
      <c r="A963" s="197"/>
      <c r="B963" s="198"/>
      <c r="C963" s="199"/>
      <c r="D963" s="200"/>
      <c r="E963" s="26"/>
      <c r="F963" s="201"/>
      <c r="G963" s="202"/>
      <c r="H963" s="203"/>
      <c r="I963" s="204"/>
      <c r="J963" s="204"/>
      <c r="K963" s="204"/>
      <c r="L963" s="204"/>
    </row>
    <row r="964" spans="1:12" x14ac:dyDescent="0.3">
      <c r="A964" s="197"/>
      <c r="B964" s="198"/>
      <c r="C964" s="199"/>
      <c r="D964" s="200"/>
      <c r="E964" s="26"/>
      <c r="F964" s="201"/>
      <c r="G964" s="202"/>
      <c r="H964" s="203"/>
      <c r="I964" s="204"/>
      <c r="J964" s="204"/>
      <c r="K964" s="204"/>
      <c r="L964" s="204"/>
    </row>
    <row r="965" spans="1:12" x14ac:dyDescent="0.3">
      <c r="A965" s="197"/>
      <c r="B965" s="198"/>
      <c r="C965" s="199"/>
      <c r="D965" s="200"/>
      <c r="E965" s="26"/>
      <c r="F965" s="201"/>
      <c r="G965" s="202"/>
      <c r="H965" s="203"/>
      <c r="I965" s="204"/>
      <c r="J965" s="204"/>
      <c r="K965" s="204"/>
      <c r="L965" s="204"/>
    </row>
    <row r="966" spans="1:12" x14ac:dyDescent="0.3">
      <c r="A966" s="197"/>
      <c r="B966" s="198"/>
      <c r="C966" s="199"/>
      <c r="D966" s="200"/>
      <c r="E966" s="26"/>
      <c r="F966" s="201"/>
      <c r="G966" s="202"/>
      <c r="H966" s="203"/>
      <c r="I966" s="204"/>
      <c r="J966" s="204"/>
      <c r="K966" s="204"/>
      <c r="L966" s="204"/>
    </row>
    <row r="967" spans="1:12" x14ac:dyDescent="0.3">
      <c r="A967" s="197"/>
      <c r="B967" s="198"/>
      <c r="C967" s="199"/>
      <c r="D967" s="200"/>
      <c r="E967" s="26"/>
      <c r="F967" s="201"/>
      <c r="G967" s="202"/>
      <c r="H967" s="203"/>
      <c r="I967" s="204"/>
      <c r="J967" s="204"/>
      <c r="K967" s="204"/>
      <c r="L967" s="204"/>
    </row>
    <row r="968" spans="1:12" x14ac:dyDescent="0.3">
      <c r="A968" s="197"/>
      <c r="B968" s="198"/>
      <c r="C968" s="199"/>
      <c r="D968" s="200"/>
      <c r="E968" s="26"/>
      <c r="F968" s="201"/>
      <c r="G968" s="202"/>
      <c r="H968" s="203"/>
      <c r="I968" s="204"/>
      <c r="J968" s="204"/>
      <c r="K968" s="204"/>
      <c r="L968" s="204"/>
    </row>
    <row r="969" spans="1:12" x14ac:dyDescent="0.3">
      <c r="A969" s="197"/>
      <c r="B969" s="198"/>
      <c r="C969" s="199"/>
      <c r="D969" s="200"/>
      <c r="E969" s="26"/>
      <c r="F969" s="201"/>
      <c r="G969" s="202"/>
      <c r="H969" s="203"/>
      <c r="I969" s="204"/>
      <c r="J969" s="204"/>
      <c r="K969" s="204"/>
      <c r="L969" s="204"/>
    </row>
    <row r="970" spans="1:12" x14ac:dyDescent="0.3">
      <c r="A970" s="197"/>
      <c r="B970" s="198"/>
      <c r="C970" s="199"/>
      <c r="D970" s="200"/>
      <c r="E970" s="26"/>
      <c r="F970" s="201"/>
      <c r="G970" s="202"/>
      <c r="H970" s="203"/>
      <c r="I970" s="204"/>
      <c r="J970" s="204"/>
      <c r="K970" s="204"/>
      <c r="L970" s="204"/>
    </row>
    <row r="971" spans="1:12" x14ac:dyDescent="0.3">
      <c r="A971" s="197"/>
      <c r="B971" s="198"/>
      <c r="C971" s="199"/>
      <c r="D971" s="200"/>
      <c r="E971" s="26"/>
      <c r="F971" s="201"/>
      <c r="G971" s="202"/>
      <c r="H971" s="203"/>
      <c r="I971" s="204"/>
      <c r="J971" s="204"/>
      <c r="K971" s="204"/>
      <c r="L971" s="204"/>
    </row>
    <row r="972" spans="1:12" x14ac:dyDescent="0.3">
      <c r="A972" s="197"/>
      <c r="B972" s="198"/>
      <c r="C972" s="199"/>
      <c r="D972" s="200"/>
      <c r="E972" s="26"/>
      <c r="F972" s="201"/>
      <c r="G972" s="202"/>
      <c r="H972" s="203"/>
      <c r="I972" s="204"/>
      <c r="J972" s="204"/>
      <c r="K972" s="204"/>
      <c r="L972" s="204"/>
    </row>
    <row r="973" spans="1:12" x14ac:dyDescent="0.3">
      <c r="A973" s="197"/>
      <c r="B973" s="198"/>
      <c r="C973" s="199"/>
      <c r="D973" s="200"/>
      <c r="E973" s="26"/>
      <c r="F973" s="201"/>
      <c r="G973" s="202"/>
      <c r="H973" s="203"/>
      <c r="I973" s="204"/>
      <c r="J973" s="204"/>
      <c r="K973" s="204"/>
      <c r="L973" s="204"/>
    </row>
    <row r="974" spans="1:12" x14ac:dyDescent="0.3">
      <c r="A974" s="197"/>
      <c r="B974" s="198"/>
      <c r="C974" s="199"/>
      <c r="D974" s="200"/>
      <c r="E974" s="26"/>
      <c r="F974" s="201"/>
      <c r="G974" s="202"/>
      <c r="H974" s="203"/>
      <c r="I974" s="204"/>
      <c r="J974" s="204"/>
      <c r="K974" s="204"/>
      <c r="L974" s="204"/>
    </row>
    <row r="975" spans="1:12" x14ac:dyDescent="0.3">
      <c r="A975" s="197"/>
      <c r="B975" s="198"/>
      <c r="C975" s="199"/>
      <c r="D975" s="200"/>
      <c r="E975" s="26"/>
      <c r="F975" s="201"/>
      <c r="G975" s="202"/>
      <c r="H975" s="203"/>
      <c r="I975" s="204"/>
      <c r="J975" s="204"/>
      <c r="K975" s="204"/>
      <c r="L975" s="204"/>
    </row>
    <row r="976" spans="1:12" x14ac:dyDescent="0.3">
      <c r="A976" s="197"/>
      <c r="B976" s="198"/>
      <c r="C976" s="199"/>
      <c r="D976" s="200"/>
      <c r="E976" s="26"/>
      <c r="F976" s="201"/>
      <c r="G976" s="202"/>
      <c r="H976" s="203"/>
      <c r="I976" s="204"/>
      <c r="J976" s="204"/>
      <c r="K976" s="204"/>
      <c r="L976" s="204"/>
    </row>
    <row r="977" spans="1:12" x14ac:dyDescent="0.3">
      <c r="A977" s="197"/>
      <c r="B977" s="198"/>
      <c r="C977" s="199"/>
      <c r="D977" s="200"/>
      <c r="E977" s="26"/>
      <c r="F977" s="201"/>
      <c r="G977" s="202"/>
      <c r="H977" s="203"/>
      <c r="I977" s="204"/>
      <c r="J977" s="204"/>
      <c r="K977" s="204"/>
      <c r="L977" s="204"/>
    </row>
    <row r="978" spans="1:12" x14ac:dyDescent="0.3">
      <c r="A978" s="197"/>
      <c r="B978" s="198"/>
      <c r="C978" s="199"/>
      <c r="D978" s="200"/>
      <c r="E978" s="26"/>
      <c r="F978" s="201"/>
      <c r="G978" s="202"/>
      <c r="H978" s="203"/>
      <c r="I978" s="204"/>
      <c r="J978" s="204"/>
      <c r="K978" s="204"/>
      <c r="L978" s="204"/>
    </row>
    <row r="979" spans="1:12" x14ac:dyDescent="0.3">
      <c r="A979" s="197"/>
      <c r="B979" s="198"/>
      <c r="C979" s="199"/>
      <c r="D979" s="200"/>
      <c r="E979" s="26"/>
      <c r="F979" s="201"/>
      <c r="G979" s="202"/>
      <c r="H979" s="203"/>
      <c r="I979" s="204"/>
      <c r="J979" s="204"/>
      <c r="K979" s="204"/>
      <c r="L979" s="204"/>
    </row>
    <row r="980" spans="1:12" x14ac:dyDescent="0.3">
      <c r="A980" s="197"/>
      <c r="B980" s="198"/>
      <c r="C980" s="199"/>
      <c r="D980" s="200"/>
      <c r="E980" s="26"/>
      <c r="F980" s="201"/>
      <c r="G980" s="202"/>
      <c r="H980" s="203"/>
      <c r="I980" s="204"/>
      <c r="J980" s="204"/>
      <c r="K980" s="204"/>
      <c r="L980" s="204"/>
    </row>
    <row r="981" spans="1:12" x14ac:dyDescent="0.3">
      <c r="A981" s="197"/>
      <c r="B981" s="198"/>
      <c r="C981" s="199"/>
      <c r="D981" s="200"/>
      <c r="E981" s="26"/>
      <c r="F981" s="201"/>
      <c r="G981" s="202"/>
      <c r="H981" s="203"/>
      <c r="I981" s="204"/>
      <c r="J981" s="204"/>
      <c r="K981" s="204"/>
      <c r="L981" s="204"/>
    </row>
    <row r="982" spans="1:12" x14ac:dyDescent="0.3">
      <c r="A982" s="197"/>
      <c r="B982" s="198"/>
      <c r="C982" s="199"/>
      <c r="D982" s="200"/>
      <c r="E982" s="26"/>
      <c r="F982" s="201"/>
      <c r="G982" s="202"/>
      <c r="H982" s="203"/>
      <c r="I982" s="204"/>
      <c r="J982" s="204"/>
      <c r="K982" s="204"/>
      <c r="L982" s="204"/>
    </row>
    <row r="983" spans="1:12" x14ac:dyDescent="0.3">
      <c r="A983" s="197"/>
      <c r="B983" s="198"/>
      <c r="C983" s="199"/>
      <c r="D983" s="200"/>
      <c r="E983" s="26"/>
      <c r="F983" s="201"/>
      <c r="G983" s="202"/>
      <c r="H983" s="203"/>
      <c r="I983" s="204"/>
      <c r="J983" s="204"/>
      <c r="K983" s="204"/>
      <c r="L983" s="204"/>
    </row>
    <row r="984" spans="1:12" x14ac:dyDescent="0.3">
      <c r="A984" s="197"/>
      <c r="B984" s="198"/>
      <c r="C984" s="199"/>
      <c r="D984" s="200"/>
      <c r="E984" s="26"/>
      <c r="F984" s="201"/>
      <c r="G984" s="202"/>
      <c r="H984" s="203"/>
      <c r="I984" s="204"/>
      <c r="J984" s="204"/>
      <c r="K984" s="204"/>
      <c r="L984" s="204"/>
    </row>
    <row r="985" spans="1:12" x14ac:dyDescent="0.3">
      <c r="A985" s="197"/>
      <c r="B985" s="198"/>
      <c r="C985" s="199"/>
      <c r="D985" s="200"/>
      <c r="E985" s="26"/>
      <c r="F985" s="201"/>
      <c r="G985" s="202"/>
      <c r="H985" s="203"/>
      <c r="I985" s="204"/>
      <c r="J985" s="204"/>
      <c r="K985" s="204"/>
      <c r="L985" s="204"/>
    </row>
    <row r="986" spans="1:12" x14ac:dyDescent="0.3">
      <c r="A986" s="197"/>
      <c r="B986" s="198"/>
      <c r="C986" s="199"/>
      <c r="D986" s="200"/>
      <c r="E986" s="26"/>
      <c r="F986" s="201"/>
      <c r="G986" s="202"/>
      <c r="H986" s="203"/>
      <c r="I986" s="204"/>
      <c r="J986" s="204"/>
      <c r="K986" s="204"/>
      <c r="L986" s="204"/>
    </row>
    <row r="987" spans="1:12" x14ac:dyDescent="0.3">
      <c r="A987" s="197"/>
      <c r="B987" s="198"/>
      <c r="C987" s="199"/>
      <c r="D987" s="200"/>
      <c r="E987" s="26"/>
      <c r="F987" s="201"/>
      <c r="G987" s="202"/>
      <c r="H987" s="203"/>
      <c r="I987" s="204"/>
      <c r="J987" s="204"/>
      <c r="K987" s="204"/>
      <c r="L987" s="204"/>
    </row>
    <row r="988" spans="1:12" x14ac:dyDescent="0.3">
      <c r="A988" s="197"/>
      <c r="B988" s="198"/>
      <c r="C988" s="199"/>
      <c r="D988" s="200"/>
      <c r="E988" s="26"/>
      <c r="F988" s="201"/>
      <c r="G988" s="202"/>
      <c r="H988" s="203"/>
      <c r="I988" s="204"/>
      <c r="J988" s="204"/>
      <c r="K988" s="204"/>
      <c r="L988" s="204"/>
    </row>
    <row r="989" spans="1:12" x14ac:dyDescent="0.3">
      <c r="A989" s="197"/>
      <c r="B989" s="198"/>
      <c r="C989" s="199"/>
      <c r="D989" s="200"/>
      <c r="E989" s="26"/>
      <c r="F989" s="201"/>
      <c r="G989" s="202"/>
      <c r="H989" s="203"/>
      <c r="I989" s="204"/>
      <c r="J989" s="204"/>
      <c r="K989" s="204"/>
      <c r="L989" s="204"/>
    </row>
    <row r="990" spans="1:12" x14ac:dyDescent="0.3">
      <c r="A990" s="197"/>
      <c r="B990" s="198"/>
      <c r="C990" s="199"/>
      <c r="D990" s="200"/>
      <c r="E990" s="26"/>
      <c r="F990" s="201"/>
      <c r="G990" s="202"/>
      <c r="H990" s="203"/>
      <c r="I990" s="204"/>
      <c r="J990" s="204"/>
      <c r="K990" s="204"/>
      <c r="L990" s="204"/>
    </row>
    <row r="991" spans="1:12" x14ac:dyDescent="0.3">
      <c r="A991" s="197"/>
      <c r="B991" s="198"/>
      <c r="C991" s="199"/>
      <c r="D991" s="200"/>
      <c r="E991" s="26"/>
      <c r="F991" s="201"/>
      <c r="G991" s="202"/>
      <c r="H991" s="203"/>
      <c r="I991" s="204"/>
      <c r="J991" s="204"/>
      <c r="K991" s="204"/>
      <c r="L991" s="204"/>
    </row>
    <row r="992" spans="1:12" x14ac:dyDescent="0.3">
      <c r="A992" s="197"/>
      <c r="B992" s="198"/>
      <c r="C992" s="199"/>
      <c r="D992" s="200"/>
      <c r="E992" s="26"/>
      <c r="F992" s="201"/>
      <c r="G992" s="202"/>
      <c r="H992" s="203"/>
      <c r="I992" s="204"/>
      <c r="J992" s="204"/>
      <c r="K992" s="204"/>
      <c r="L992" s="204"/>
    </row>
    <row r="993" spans="1:12" x14ac:dyDescent="0.3">
      <c r="A993" s="197"/>
      <c r="B993" s="198"/>
      <c r="C993" s="199"/>
      <c r="D993" s="200"/>
      <c r="E993" s="26"/>
      <c r="F993" s="201"/>
      <c r="G993" s="202"/>
      <c r="H993" s="203"/>
      <c r="I993" s="204"/>
      <c r="J993" s="204"/>
      <c r="K993" s="204"/>
      <c r="L993" s="204"/>
    </row>
    <row r="994" spans="1:12" x14ac:dyDescent="0.3">
      <c r="A994" s="197"/>
      <c r="B994" s="198"/>
      <c r="C994" s="199"/>
      <c r="D994" s="200"/>
      <c r="E994" s="26"/>
      <c r="F994" s="201"/>
      <c r="G994" s="202"/>
      <c r="H994" s="203"/>
      <c r="I994" s="204"/>
      <c r="J994" s="204"/>
      <c r="K994" s="204"/>
      <c r="L994" s="204"/>
    </row>
    <row r="995" spans="1:12" x14ac:dyDescent="0.3">
      <c r="A995" s="197"/>
      <c r="B995" s="198"/>
      <c r="C995" s="199"/>
      <c r="D995" s="200"/>
      <c r="E995" s="26"/>
      <c r="F995" s="201"/>
      <c r="G995" s="202"/>
      <c r="H995" s="203"/>
      <c r="I995" s="204"/>
      <c r="J995" s="204"/>
      <c r="K995" s="204"/>
      <c r="L995" s="204"/>
    </row>
    <row r="996" spans="1:12" x14ac:dyDescent="0.3">
      <c r="A996" s="197"/>
      <c r="B996" s="198"/>
      <c r="C996" s="199"/>
      <c r="D996" s="200"/>
      <c r="E996" s="26"/>
      <c r="F996" s="201"/>
      <c r="G996" s="202"/>
      <c r="H996" s="203"/>
      <c r="I996" s="204"/>
      <c r="J996" s="204"/>
      <c r="K996" s="204"/>
      <c r="L996" s="204"/>
    </row>
    <row r="997" spans="1:12" x14ac:dyDescent="0.3">
      <c r="A997" s="197"/>
      <c r="B997" s="198"/>
      <c r="C997" s="199"/>
      <c r="D997" s="200"/>
      <c r="E997" s="26"/>
      <c r="F997" s="201"/>
      <c r="G997" s="202"/>
      <c r="H997" s="203"/>
      <c r="I997" s="204"/>
      <c r="J997" s="204"/>
      <c r="K997" s="204"/>
      <c r="L997" s="204"/>
    </row>
    <row r="998" spans="1:12" x14ac:dyDescent="0.3">
      <c r="A998" s="197"/>
      <c r="B998" s="198"/>
      <c r="C998" s="199"/>
      <c r="D998" s="200"/>
      <c r="E998" s="26"/>
      <c r="F998" s="201"/>
      <c r="G998" s="202"/>
      <c r="H998" s="203"/>
      <c r="I998" s="204"/>
      <c r="J998" s="204"/>
      <c r="K998" s="204"/>
      <c r="L998" s="204"/>
    </row>
    <row r="999" spans="1:12" x14ac:dyDescent="0.3">
      <c r="A999" s="197"/>
      <c r="B999" s="198"/>
      <c r="C999" s="199"/>
      <c r="D999" s="200"/>
      <c r="E999" s="26"/>
      <c r="F999" s="201"/>
      <c r="G999" s="202"/>
      <c r="H999" s="203"/>
      <c r="I999" s="204"/>
      <c r="J999" s="204"/>
      <c r="K999" s="204"/>
      <c r="L999" s="204"/>
    </row>
    <row r="1000" spans="1:12" x14ac:dyDescent="0.3">
      <c r="A1000" s="197"/>
      <c r="B1000" s="198"/>
      <c r="C1000" s="199"/>
      <c r="D1000" s="200"/>
      <c r="E1000" s="26"/>
      <c r="F1000" s="201"/>
      <c r="G1000" s="202"/>
      <c r="H1000" s="203"/>
      <c r="I1000" s="204"/>
      <c r="J1000" s="204"/>
      <c r="K1000" s="204"/>
      <c r="L1000" s="204"/>
    </row>
    <row r="1001" spans="1:12" x14ac:dyDescent="0.3">
      <c r="A1001" s="197"/>
      <c r="B1001" s="198"/>
      <c r="C1001" s="199"/>
      <c r="D1001" s="200"/>
      <c r="E1001" s="26"/>
      <c r="F1001" s="201"/>
      <c r="G1001" s="202"/>
      <c r="H1001" s="203"/>
      <c r="I1001" s="204"/>
      <c r="J1001" s="204"/>
      <c r="K1001" s="204"/>
      <c r="L1001" s="204"/>
    </row>
    <row r="1002" spans="1:12" x14ac:dyDescent="0.3">
      <c r="A1002" s="197"/>
      <c r="B1002" s="198"/>
      <c r="C1002" s="199"/>
      <c r="D1002" s="200"/>
      <c r="E1002" s="26"/>
      <c r="F1002" s="201"/>
      <c r="G1002" s="202"/>
      <c r="H1002" s="203"/>
      <c r="I1002" s="204"/>
      <c r="J1002" s="204"/>
      <c r="K1002" s="204"/>
      <c r="L1002" s="204"/>
    </row>
    <row r="1003" spans="1:12" x14ac:dyDescent="0.3">
      <c r="A1003" s="197"/>
      <c r="B1003" s="198"/>
      <c r="C1003" s="199"/>
      <c r="D1003" s="200"/>
      <c r="E1003" s="26"/>
      <c r="F1003" s="201"/>
      <c r="G1003" s="202"/>
      <c r="H1003" s="203"/>
      <c r="I1003" s="204"/>
      <c r="J1003" s="204"/>
      <c r="K1003" s="204"/>
      <c r="L1003" s="204"/>
    </row>
    <row r="1004" spans="1:12" x14ac:dyDescent="0.3">
      <c r="A1004" s="197"/>
      <c r="B1004" s="198"/>
      <c r="C1004" s="199"/>
      <c r="D1004" s="200"/>
      <c r="E1004" s="26"/>
      <c r="F1004" s="201"/>
      <c r="G1004" s="202"/>
      <c r="H1004" s="203"/>
      <c r="I1004" s="204"/>
      <c r="J1004" s="204"/>
      <c r="K1004" s="204"/>
      <c r="L1004" s="204"/>
    </row>
    <row r="1005" spans="1:12" x14ac:dyDescent="0.3">
      <c r="A1005" s="197"/>
      <c r="B1005" s="198"/>
      <c r="C1005" s="199"/>
      <c r="D1005" s="200"/>
      <c r="E1005" s="26"/>
      <c r="F1005" s="201"/>
      <c r="G1005" s="202"/>
      <c r="H1005" s="203"/>
      <c r="I1005" s="204"/>
      <c r="J1005" s="204"/>
      <c r="K1005" s="204"/>
      <c r="L1005" s="204"/>
    </row>
    <row r="1006" spans="1:12" x14ac:dyDescent="0.3">
      <c r="A1006" s="197"/>
      <c r="B1006" s="198"/>
      <c r="C1006" s="199"/>
      <c r="D1006" s="200"/>
      <c r="E1006" s="26"/>
      <c r="F1006" s="201"/>
      <c r="G1006" s="202"/>
      <c r="H1006" s="203"/>
      <c r="I1006" s="204"/>
      <c r="J1006" s="204"/>
      <c r="K1006" s="204"/>
      <c r="L1006" s="204"/>
    </row>
    <row r="1007" spans="1:12" x14ac:dyDescent="0.3">
      <c r="A1007" s="197"/>
      <c r="B1007" s="198"/>
      <c r="C1007" s="199"/>
      <c r="D1007" s="200"/>
      <c r="E1007" s="26"/>
      <c r="F1007" s="201"/>
      <c r="G1007" s="202"/>
      <c r="H1007" s="203"/>
      <c r="I1007" s="204"/>
      <c r="J1007" s="204"/>
      <c r="K1007" s="204"/>
      <c r="L1007" s="204"/>
    </row>
    <row r="1008" spans="1:12" x14ac:dyDescent="0.3">
      <c r="A1008" s="197"/>
      <c r="B1008" s="198"/>
      <c r="C1008" s="199"/>
      <c r="D1008" s="200"/>
      <c r="E1008" s="26"/>
      <c r="F1008" s="201"/>
      <c r="G1008" s="202"/>
      <c r="H1008" s="203"/>
      <c r="I1008" s="204"/>
      <c r="J1008" s="204"/>
      <c r="K1008" s="204"/>
      <c r="L1008" s="204"/>
    </row>
    <row r="1009" spans="1:12" x14ac:dyDescent="0.3">
      <c r="A1009" s="197"/>
      <c r="B1009" s="198"/>
      <c r="C1009" s="199"/>
      <c r="D1009" s="200"/>
      <c r="E1009" s="26"/>
      <c r="F1009" s="201"/>
      <c r="G1009" s="202"/>
      <c r="H1009" s="203"/>
      <c r="I1009" s="204"/>
      <c r="J1009" s="204"/>
      <c r="K1009" s="204"/>
      <c r="L1009" s="204"/>
    </row>
    <row r="1010" spans="1:12" x14ac:dyDescent="0.3">
      <c r="A1010" s="197"/>
      <c r="B1010" s="198"/>
      <c r="C1010" s="199"/>
      <c r="D1010" s="200"/>
      <c r="E1010" s="26"/>
      <c r="F1010" s="201"/>
      <c r="G1010" s="202"/>
      <c r="H1010" s="203"/>
      <c r="I1010" s="204"/>
      <c r="J1010" s="204"/>
      <c r="K1010" s="204"/>
      <c r="L1010" s="204"/>
    </row>
    <row r="1011" spans="1:12" x14ac:dyDescent="0.3">
      <c r="A1011" s="197"/>
      <c r="B1011" s="198"/>
      <c r="C1011" s="199"/>
      <c r="D1011" s="200"/>
      <c r="E1011" s="26"/>
      <c r="F1011" s="201"/>
      <c r="G1011" s="202"/>
      <c r="H1011" s="203"/>
      <c r="I1011" s="204"/>
      <c r="J1011" s="204"/>
      <c r="K1011" s="204"/>
      <c r="L1011" s="204"/>
    </row>
    <row r="1012" spans="1:12" x14ac:dyDescent="0.3">
      <c r="A1012" s="197"/>
      <c r="B1012" s="198"/>
      <c r="C1012" s="199"/>
      <c r="D1012" s="200"/>
      <c r="E1012" s="26"/>
      <c r="F1012" s="201"/>
      <c r="G1012" s="202"/>
      <c r="H1012" s="203"/>
      <c r="I1012" s="204"/>
      <c r="J1012" s="204"/>
      <c r="K1012" s="204"/>
      <c r="L1012" s="204"/>
    </row>
    <row r="1013" spans="1:12" x14ac:dyDescent="0.3">
      <c r="A1013" s="197"/>
      <c r="B1013" s="198"/>
      <c r="C1013" s="199"/>
      <c r="D1013" s="200"/>
      <c r="E1013" s="26"/>
      <c r="F1013" s="201"/>
      <c r="G1013" s="202"/>
      <c r="H1013" s="203"/>
      <c r="I1013" s="204"/>
      <c r="J1013" s="204"/>
      <c r="K1013" s="204"/>
      <c r="L1013" s="204"/>
    </row>
    <row r="1014" spans="1:12" x14ac:dyDescent="0.3">
      <c r="A1014" s="197"/>
      <c r="B1014" s="198"/>
      <c r="C1014" s="199"/>
      <c r="D1014" s="200"/>
      <c r="E1014" s="26"/>
      <c r="F1014" s="201"/>
      <c r="G1014" s="202"/>
      <c r="H1014" s="203"/>
      <c r="I1014" s="204"/>
      <c r="J1014" s="204"/>
      <c r="K1014" s="204"/>
      <c r="L1014" s="204"/>
    </row>
    <row r="1015" spans="1:12" x14ac:dyDescent="0.3">
      <c r="A1015" s="197"/>
      <c r="B1015" s="198"/>
      <c r="C1015" s="199"/>
      <c r="D1015" s="200"/>
      <c r="E1015" s="26"/>
      <c r="F1015" s="201"/>
      <c r="G1015" s="202"/>
      <c r="H1015" s="203"/>
      <c r="I1015" s="204"/>
      <c r="J1015" s="204"/>
      <c r="K1015" s="204"/>
      <c r="L1015" s="204"/>
    </row>
    <row r="1016" spans="1:12" x14ac:dyDescent="0.3">
      <c r="A1016" s="197"/>
      <c r="B1016" s="198"/>
      <c r="C1016" s="199"/>
      <c r="D1016" s="200"/>
      <c r="E1016" s="26"/>
      <c r="F1016" s="201"/>
      <c r="G1016" s="202"/>
      <c r="H1016" s="203"/>
      <c r="I1016" s="204"/>
      <c r="J1016" s="204"/>
      <c r="K1016" s="204"/>
      <c r="L1016" s="204"/>
    </row>
    <row r="1017" spans="1:12" x14ac:dyDescent="0.3">
      <c r="A1017" s="197"/>
      <c r="B1017" s="198"/>
      <c r="C1017" s="199"/>
      <c r="D1017" s="200"/>
      <c r="E1017" s="26"/>
      <c r="F1017" s="201"/>
      <c r="G1017" s="202"/>
      <c r="H1017" s="203"/>
      <c r="I1017" s="204"/>
      <c r="J1017" s="204"/>
      <c r="K1017" s="204"/>
      <c r="L1017" s="204"/>
    </row>
    <row r="1018" spans="1:12" x14ac:dyDescent="0.3">
      <c r="A1018" s="197"/>
      <c r="B1018" s="198"/>
      <c r="C1018" s="199"/>
      <c r="D1018" s="200"/>
      <c r="E1018" s="26"/>
      <c r="F1018" s="201"/>
      <c r="G1018" s="202"/>
      <c r="H1018" s="203"/>
      <c r="I1018" s="204"/>
      <c r="J1018" s="204"/>
      <c r="K1018" s="204"/>
      <c r="L1018" s="204"/>
    </row>
    <row r="1019" spans="1:12" x14ac:dyDescent="0.3">
      <c r="A1019" s="197"/>
      <c r="B1019" s="198"/>
      <c r="C1019" s="199"/>
      <c r="D1019" s="200"/>
      <c r="E1019" s="26"/>
      <c r="F1019" s="201"/>
      <c r="G1019" s="202"/>
      <c r="H1019" s="203"/>
      <c r="I1019" s="204"/>
      <c r="J1019" s="204"/>
      <c r="K1019" s="204"/>
      <c r="L1019" s="204"/>
    </row>
    <row r="1020" spans="1:12" x14ac:dyDescent="0.3">
      <c r="A1020" s="197"/>
      <c r="B1020" s="198"/>
      <c r="C1020" s="199"/>
      <c r="D1020" s="200"/>
      <c r="E1020" s="26"/>
      <c r="F1020" s="201"/>
      <c r="G1020" s="202"/>
      <c r="H1020" s="203"/>
      <c r="I1020" s="204"/>
      <c r="J1020" s="204"/>
      <c r="K1020" s="204"/>
      <c r="L1020" s="204"/>
    </row>
    <row r="1021" spans="1:12" x14ac:dyDescent="0.3">
      <c r="A1021" s="197"/>
      <c r="B1021" s="198"/>
      <c r="C1021" s="199"/>
      <c r="D1021" s="200"/>
      <c r="E1021" s="26"/>
      <c r="F1021" s="201"/>
      <c r="G1021" s="202"/>
      <c r="H1021" s="203"/>
      <c r="I1021" s="204"/>
      <c r="J1021" s="204"/>
      <c r="K1021" s="204"/>
      <c r="L1021" s="204"/>
    </row>
    <row r="1022" spans="1:12" x14ac:dyDescent="0.3">
      <c r="A1022" s="197"/>
      <c r="B1022" s="198"/>
      <c r="C1022" s="199"/>
      <c r="D1022" s="200"/>
      <c r="E1022" s="26"/>
      <c r="F1022" s="201"/>
      <c r="G1022" s="202"/>
      <c r="H1022" s="203"/>
      <c r="I1022" s="204"/>
      <c r="J1022" s="204"/>
      <c r="K1022" s="204"/>
      <c r="L1022" s="204"/>
    </row>
    <row r="1023" spans="1:12" x14ac:dyDescent="0.3">
      <c r="A1023" s="197"/>
      <c r="B1023" s="198"/>
      <c r="C1023" s="199"/>
      <c r="D1023" s="200"/>
      <c r="E1023" s="26"/>
      <c r="F1023" s="201"/>
      <c r="G1023" s="202"/>
      <c r="H1023" s="203"/>
      <c r="I1023" s="204"/>
      <c r="J1023" s="204"/>
      <c r="K1023" s="204"/>
      <c r="L1023" s="204"/>
    </row>
    <row r="1024" spans="1:12" x14ac:dyDescent="0.3">
      <c r="A1024" s="197"/>
      <c r="B1024" s="198"/>
      <c r="C1024" s="199"/>
      <c r="D1024" s="200"/>
      <c r="E1024" s="26"/>
      <c r="F1024" s="201"/>
      <c r="G1024" s="202"/>
      <c r="H1024" s="203"/>
      <c r="I1024" s="204"/>
      <c r="J1024" s="204"/>
      <c r="K1024" s="204"/>
      <c r="L1024" s="204"/>
    </row>
    <row r="1025" spans="1:12" x14ac:dyDescent="0.3">
      <c r="A1025" s="197"/>
      <c r="B1025" s="198"/>
      <c r="C1025" s="199"/>
      <c r="D1025" s="200"/>
      <c r="E1025" s="26"/>
      <c r="F1025" s="201"/>
      <c r="G1025" s="202"/>
      <c r="H1025" s="203"/>
      <c r="I1025" s="204"/>
      <c r="J1025" s="204"/>
      <c r="K1025" s="204"/>
      <c r="L1025" s="204"/>
    </row>
  </sheetData>
  <sheetProtection algorithmName="SHA-512" hashValue="uDMYpRPQPjeOqHcH8/WborySvOFvu8eONaMGKFm1IaC7SeGdNUvMS20xP3HXfrK09bwo2oBZKAnMTiqab2roJA==" saltValue="hUKRFgTTUysCWMgOIafvkg==" spinCount="100000" sheet="1" objects="1" scenarios="1" selectLockedCells="1"/>
  <customSheetViews>
    <customSheetView guid="{272A9BD4-B17E-4E16-B877-EB1F2E9A702D}" showPageBreaks="1" view="pageLayout" topLeftCell="A34">
      <selection activeCell="D36" sqref="D36"/>
      <pageMargins left="0.7" right="0.7" top="0.78740157499999996" bottom="0.78740157499999996" header="0.3" footer="0.3"/>
      <pageSetup paperSize="9" orientation="landscape" verticalDpi="0" r:id="rId1"/>
      <headerFooter>
        <oddHeader>&amp;C&amp;"-,Fett"&amp;14&amp;K08-020Rückmeldebogen zur Sprachstandserhebung 2015/2016
Beobachtungszeitraum Oktober/November</oddHeader>
        <oddFooter>&amp;L&amp;K09-049* diverse Gründe: zu geringe Anwesenheit,  zu geringe Kontaktdauer zur Zweitsprache Deutsch, Kind hat die Einrichtung verlassen, gesundheitliche Gründe;</oddFooter>
      </headerFooter>
    </customSheetView>
  </customSheetViews>
  <mergeCells count="4949">
    <mergeCell ref="A13:B14"/>
    <mergeCell ref="D13:F14"/>
    <mergeCell ref="A989:B989"/>
    <mergeCell ref="C989:D989"/>
    <mergeCell ref="F989:H989"/>
    <mergeCell ref="I989:J989"/>
    <mergeCell ref="K989:L989"/>
    <mergeCell ref="A990:B990"/>
    <mergeCell ref="C990:D990"/>
    <mergeCell ref="F990:H990"/>
    <mergeCell ref="I990:J990"/>
    <mergeCell ref="K990:L990"/>
    <mergeCell ref="A985:B985"/>
    <mergeCell ref="C985:D985"/>
    <mergeCell ref="F985:H985"/>
    <mergeCell ref="I985:J985"/>
    <mergeCell ref="K985:L985"/>
    <mergeCell ref="A986:B986"/>
    <mergeCell ref="C986:D986"/>
    <mergeCell ref="F986:H986"/>
    <mergeCell ref="I986:J986"/>
    <mergeCell ref="K986:L986"/>
    <mergeCell ref="A987:B987"/>
    <mergeCell ref="C987:D987"/>
    <mergeCell ref="F987:H987"/>
    <mergeCell ref="I987:J987"/>
    <mergeCell ref="K987:L987"/>
    <mergeCell ref="A988:B988"/>
    <mergeCell ref="C988:D988"/>
    <mergeCell ref="F988:H988"/>
    <mergeCell ref="I988:J988"/>
    <mergeCell ref="K988:L988"/>
    <mergeCell ref="A981:B981"/>
    <mergeCell ref="C981:D981"/>
    <mergeCell ref="F981:H981"/>
    <mergeCell ref="I981:J981"/>
    <mergeCell ref="K981:L981"/>
    <mergeCell ref="A982:B982"/>
    <mergeCell ref="C982:D982"/>
    <mergeCell ref="F982:H982"/>
    <mergeCell ref="I982:J982"/>
    <mergeCell ref="K982:L982"/>
    <mergeCell ref="A983:B983"/>
    <mergeCell ref="C983:D983"/>
    <mergeCell ref="F983:H983"/>
    <mergeCell ref="I983:J983"/>
    <mergeCell ref="K983:L983"/>
    <mergeCell ref="A984:B984"/>
    <mergeCell ref="C984:D984"/>
    <mergeCell ref="F984:H984"/>
    <mergeCell ref="I984:J984"/>
    <mergeCell ref="K984:L984"/>
    <mergeCell ref="A977:B977"/>
    <mergeCell ref="C977:D977"/>
    <mergeCell ref="F977:H977"/>
    <mergeCell ref="I977:J977"/>
    <mergeCell ref="K977:L977"/>
    <mergeCell ref="A978:B978"/>
    <mergeCell ref="C978:D978"/>
    <mergeCell ref="F978:H978"/>
    <mergeCell ref="I978:J978"/>
    <mergeCell ref="K978:L978"/>
    <mergeCell ref="A979:B979"/>
    <mergeCell ref="C979:D979"/>
    <mergeCell ref="F979:H979"/>
    <mergeCell ref="I979:J979"/>
    <mergeCell ref="K979:L979"/>
    <mergeCell ref="A980:B980"/>
    <mergeCell ref="C980:D980"/>
    <mergeCell ref="F980:H980"/>
    <mergeCell ref="I980:J980"/>
    <mergeCell ref="K980:L980"/>
    <mergeCell ref="A973:B973"/>
    <mergeCell ref="C973:D973"/>
    <mergeCell ref="F973:H973"/>
    <mergeCell ref="I973:J973"/>
    <mergeCell ref="K973:L973"/>
    <mergeCell ref="A974:B974"/>
    <mergeCell ref="C974:D974"/>
    <mergeCell ref="F974:H974"/>
    <mergeCell ref="I974:J974"/>
    <mergeCell ref="K974:L974"/>
    <mergeCell ref="A975:B975"/>
    <mergeCell ref="C975:D975"/>
    <mergeCell ref="F975:H975"/>
    <mergeCell ref="I975:J975"/>
    <mergeCell ref="K975:L975"/>
    <mergeCell ref="A976:B976"/>
    <mergeCell ref="C976:D976"/>
    <mergeCell ref="F976:H976"/>
    <mergeCell ref="I976:J976"/>
    <mergeCell ref="K976:L976"/>
    <mergeCell ref="A969:B969"/>
    <mergeCell ref="C969:D969"/>
    <mergeCell ref="F969:H969"/>
    <mergeCell ref="I969:J969"/>
    <mergeCell ref="K969:L969"/>
    <mergeCell ref="A970:B970"/>
    <mergeCell ref="C970:D970"/>
    <mergeCell ref="F970:H970"/>
    <mergeCell ref="I970:J970"/>
    <mergeCell ref="K970:L970"/>
    <mergeCell ref="A971:B971"/>
    <mergeCell ref="C971:D971"/>
    <mergeCell ref="F971:H971"/>
    <mergeCell ref="I971:J971"/>
    <mergeCell ref="K971:L971"/>
    <mergeCell ref="A972:B972"/>
    <mergeCell ref="C972:D972"/>
    <mergeCell ref="F972:H972"/>
    <mergeCell ref="I972:J972"/>
    <mergeCell ref="K972:L972"/>
    <mergeCell ref="A965:B965"/>
    <mergeCell ref="C965:D965"/>
    <mergeCell ref="F965:H965"/>
    <mergeCell ref="I965:J965"/>
    <mergeCell ref="K965:L965"/>
    <mergeCell ref="A966:B966"/>
    <mergeCell ref="C966:D966"/>
    <mergeCell ref="F966:H966"/>
    <mergeCell ref="I966:J966"/>
    <mergeCell ref="K966:L966"/>
    <mergeCell ref="A967:B967"/>
    <mergeCell ref="C967:D967"/>
    <mergeCell ref="F967:H967"/>
    <mergeCell ref="I967:J967"/>
    <mergeCell ref="K967:L967"/>
    <mergeCell ref="A968:B968"/>
    <mergeCell ref="C968:D968"/>
    <mergeCell ref="F968:H968"/>
    <mergeCell ref="I968:J968"/>
    <mergeCell ref="K968:L968"/>
    <mergeCell ref="A961:B961"/>
    <mergeCell ref="C961:D961"/>
    <mergeCell ref="F961:H961"/>
    <mergeCell ref="I961:J961"/>
    <mergeCell ref="K961:L961"/>
    <mergeCell ref="A962:B962"/>
    <mergeCell ref="C962:D962"/>
    <mergeCell ref="F962:H962"/>
    <mergeCell ref="I962:J962"/>
    <mergeCell ref="K962:L962"/>
    <mergeCell ref="A963:B963"/>
    <mergeCell ref="C963:D963"/>
    <mergeCell ref="F963:H963"/>
    <mergeCell ref="I963:J963"/>
    <mergeCell ref="K963:L963"/>
    <mergeCell ref="A964:B964"/>
    <mergeCell ref="C964:D964"/>
    <mergeCell ref="F964:H964"/>
    <mergeCell ref="I964:J964"/>
    <mergeCell ref="K964:L964"/>
    <mergeCell ref="A957:B957"/>
    <mergeCell ref="C957:D957"/>
    <mergeCell ref="F957:H957"/>
    <mergeCell ref="I957:J957"/>
    <mergeCell ref="K957:L957"/>
    <mergeCell ref="A958:B958"/>
    <mergeCell ref="C958:D958"/>
    <mergeCell ref="F958:H958"/>
    <mergeCell ref="I958:J958"/>
    <mergeCell ref="K958:L958"/>
    <mergeCell ref="A959:B959"/>
    <mergeCell ref="C959:D959"/>
    <mergeCell ref="F959:H959"/>
    <mergeCell ref="I959:J959"/>
    <mergeCell ref="K959:L959"/>
    <mergeCell ref="A960:B960"/>
    <mergeCell ref="C960:D960"/>
    <mergeCell ref="F960:H960"/>
    <mergeCell ref="I960:J960"/>
    <mergeCell ref="K960:L960"/>
    <mergeCell ref="A953:B953"/>
    <mergeCell ref="C953:D953"/>
    <mergeCell ref="F953:H953"/>
    <mergeCell ref="I953:J953"/>
    <mergeCell ref="K953:L953"/>
    <mergeCell ref="A954:B954"/>
    <mergeCell ref="C954:D954"/>
    <mergeCell ref="F954:H954"/>
    <mergeCell ref="I954:J954"/>
    <mergeCell ref="K954:L954"/>
    <mergeCell ref="A955:B955"/>
    <mergeCell ref="C955:D955"/>
    <mergeCell ref="F955:H955"/>
    <mergeCell ref="I955:J955"/>
    <mergeCell ref="K955:L955"/>
    <mergeCell ref="A956:B956"/>
    <mergeCell ref="C956:D956"/>
    <mergeCell ref="F956:H956"/>
    <mergeCell ref="I956:J956"/>
    <mergeCell ref="K956:L956"/>
    <mergeCell ref="A949:B949"/>
    <mergeCell ref="C949:D949"/>
    <mergeCell ref="F949:H949"/>
    <mergeCell ref="I949:J949"/>
    <mergeCell ref="K949:L949"/>
    <mergeCell ref="A950:B950"/>
    <mergeCell ref="C950:D950"/>
    <mergeCell ref="F950:H950"/>
    <mergeCell ref="I950:J950"/>
    <mergeCell ref="K950:L950"/>
    <mergeCell ref="A951:B951"/>
    <mergeCell ref="C951:D951"/>
    <mergeCell ref="F951:H951"/>
    <mergeCell ref="I951:J951"/>
    <mergeCell ref="K951:L951"/>
    <mergeCell ref="A952:B952"/>
    <mergeCell ref="C952:D952"/>
    <mergeCell ref="F952:H952"/>
    <mergeCell ref="I952:J952"/>
    <mergeCell ref="K952:L952"/>
    <mergeCell ref="A945:B945"/>
    <mergeCell ref="C945:D945"/>
    <mergeCell ref="F945:H945"/>
    <mergeCell ref="I945:J945"/>
    <mergeCell ref="K945:L945"/>
    <mergeCell ref="A946:B946"/>
    <mergeCell ref="C946:D946"/>
    <mergeCell ref="F946:H946"/>
    <mergeCell ref="I946:J946"/>
    <mergeCell ref="K946:L946"/>
    <mergeCell ref="A947:B947"/>
    <mergeCell ref="C947:D947"/>
    <mergeCell ref="F947:H947"/>
    <mergeCell ref="I947:J947"/>
    <mergeCell ref="K947:L947"/>
    <mergeCell ref="A948:B948"/>
    <mergeCell ref="C948:D948"/>
    <mergeCell ref="F948:H948"/>
    <mergeCell ref="I948:J948"/>
    <mergeCell ref="K948:L948"/>
    <mergeCell ref="A941:B941"/>
    <mergeCell ref="C941:D941"/>
    <mergeCell ref="F941:H941"/>
    <mergeCell ref="I941:J941"/>
    <mergeCell ref="K941:L941"/>
    <mergeCell ref="A942:B942"/>
    <mergeCell ref="C942:D942"/>
    <mergeCell ref="F942:H942"/>
    <mergeCell ref="I942:J942"/>
    <mergeCell ref="K942:L942"/>
    <mergeCell ref="A943:B943"/>
    <mergeCell ref="C943:D943"/>
    <mergeCell ref="F943:H943"/>
    <mergeCell ref="I943:J943"/>
    <mergeCell ref="K943:L943"/>
    <mergeCell ref="A944:B944"/>
    <mergeCell ref="C944:D944"/>
    <mergeCell ref="F944:H944"/>
    <mergeCell ref="I944:J944"/>
    <mergeCell ref="K944:L944"/>
    <mergeCell ref="A937:B937"/>
    <mergeCell ref="C937:D937"/>
    <mergeCell ref="F937:H937"/>
    <mergeCell ref="I937:J937"/>
    <mergeCell ref="K937:L937"/>
    <mergeCell ref="A938:B938"/>
    <mergeCell ref="C938:D938"/>
    <mergeCell ref="F938:H938"/>
    <mergeCell ref="I938:J938"/>
    <mergeCell ref="K938:L938"/>
    <mergeCell ref="A939:B939"/>
    <mergeCell ref="C939:D939"/>
    <mergeCell ref="F939:H939"/>
    <mergeCell ref="I939:J939"/>
    <mergeCell ref="K939:L939"/>
    <mergeCell ref="A940:B940"/>
    <mergeCell ref="C940:D940"/>
    <mergeCell ref="F940:H940"/>
    <mergeCell ref="I940:J940"/>
    <mergeCell ref="K940:L940"/>
    <mergeCell ref="A933:B933"/>
    <mergeCell ref="C933:D933"/>
    <mergeCell ref="F933:H933"/>
    <mergeCell ref="I933:J933"/>
    <mergeCell ref="K933:L933"/>
    <mergeCell ref="A934:B934"/>
    <mergeCell ref="C934:D934"/>
    <mergeCell ref="F934:H934"/>
    <mergeCell ref="I934:J934"/>
    <mergeCell ref="K934:L934"/>
    <mergeCell ref="A935:B935"/>
    <mergeCell ref="C935:D935"/>
    <mergeCell ref="F935:H935"/>
    <mergeCell ref="I935:J935"/>
    <mergeCell ref="K935:L935"/>
    <mergeCell ref="A936:B936"/>
    <mergeCell ref="C936:D936"/>
    <mergeCell ref="F936:H936"/>
    <mergeCell ref="I936:J936"/>
    <mergeCell ref="K936:L936"/>
    <mergeCell ref="A929:B929"/>
    <mergeCell ref="C929:D929"/>
    <mergeCell ref="F929:H929"/>
    <mergeCell ref="I929:J929"/>
    <mergeCell ref="K929:L929"/>
    <mergeCell ref="A930:B930"/>
    <mergeCell ref="C930:D930"/>
    <mergeCell ref="F930:H930"/>
    <mergeCell ref="I930:J930"/>
    <mergeCell ref="K930:L930"/>
    <mergeCell ref="A931:B931"/>
    <mergeCell ref="C931:D931"/>
    <mergeCell ref="F931:H931"/>
    <mergeCell ref="I931:J931"/>
    <mergeCell ref="K931:L931"/>
    <mergeCell ref="A932:B932"/>
    <mergeCell ref="C932:D932"/>
    <mergeCell ref="F932:H932"/>
    <mergeCell ref="I932:J932"/>
    <mergeCell ref="K932:L932"/>
    <mergeCell ref="A925:B925"/>
    <mergeCell ref="C925:D925"/>
    <mergeCell ref="F925:H925"/>
    <mergeCell ref="I925:J925"/>
    <mergeCell ref="K925:L925"/>
    <mergeCell ref="A926:B926"/>
    <mergeCell ref="C926:D926"/>
    <mergeCell ref="F926:H926"/>
    <mergeCell ref="I926:J926"/>
    <mergeCell ref="K926:L926"/>
    <mergeCell ref="A927:B927"/>
    <mergeCell ref="C927:D927"/>
    <mergeCell ref="F927:H927"/>
    <mergeCell ref="I927:J927"/>
    <mergeCell ref="K927:L927"/>
    <mergeCell ref="A928:B928"/>
    <mergeCell ref="C928:D928"/>
    <mergeCell ref="F928:H928"/>
    <mergeCell ref="I928:J928"/>
    <mergeCell ref="K928:L928"/>
    <mergeCell ref="A921:B921"/>
    <mergeCell ref="C921:D921"/>
    <mergeCell ref="F921:H921"/>
    <mergeCell ref="I921:J921"/>
    <mergeCell ref="K921:L921"/>
    <mergeCell ref="A922:B922"/>
    <mergeCell ref="C922:D922"/>
    <mergeCell ref="F922:H922"/>
    <mergeCell ref="I922:J922"/>
    <mergeCell ref="K922:L922"/>
    <mergeCell ref="A923:B923"/>
    <mergeCell ref="C923:D923"/>
    <mergeCell ref="F923:H923"/>
    <mergeCell ref="I923:J923"/>
    <mergeCell ref="K923:L923"/>
    <mergeCell ref="A924:B924"/>
    <mergeCell ref="C924:D924"/>
    <mergeCell ref="F924:H924"/>
    <mergeCell ref="I924:J924"/>
    <mergeCell ref="K924:L924"/>
    <mergeCell ref="A917:B917"/>
    <mergeCell ref="C917:D917"/>
    <mergeCell ref="F917:H917"/>
    <mergeCell ref="I917:J917"/>
    <mergeCell ref="K917:L917"/>
    <mergeCell ref="A918:B918"/>
    <mergeCell ref="C918:D918"/>
    <mergeCell ref="F918:H918"/>
    <mergeCell ref="I918:J918"/>
    <mergeCell ref="K918:L918"/>
    <mergeCell ref="A919:B919"/>
    <mergeCell ref="C919:D919"/>
    <mergeCell ref="F919:H919"/>
    <mergeCell ref="I919:J919"/>
    <mergeCell ref="K919:L919"/>
    <mergeCell ref="A920:B920"/>
    <mergeCell ref="C920:D920"/>
    <mergeCell ref="F920:H920"/>
    <mergeCell ref="I920:J920"/>
    <mergeCell ref="K920:L920"/>
    <mergeCell ref="A913:B913"/>
    <mergeCell ref="C913:D913"/>
    <mergeCell ref="F913:H913"/>
    <mergeCell ref="I913:J913"/>
    <mergeCell ref="K913:L913"/>
    <mergeCell ref="A914:B914"/>
    <mergeCell ref="C914:D914"/>
    <mergeCell ref="F914:H914"/>
    <mergeCell ref="I914:J914"/>
    <mergeCell ref="K914:L914"/>
    <mergeCell ref="A915:B915"/>
    <mergeCell ref="C915:D915"/>
    <mergeCell ref="F915:H915"/>
    <mergeCell ref="I915:J915"/>
    <mergeCell ref="K915:L915"/>
    <mergeCell ref="A916:B916"/>
    <mergeCell ref="C916:D916"/>
    <mergeCell ref="F916:H916"/>
    <mergeCell ref="I916:J916"/>
    <mergeCell ref="K916:L916"/>
    <mergeCell ref="A909:B909"/>
    <mergeCell ref="C909:D909"/>
    <mergeCell ref="F909:H909"/>
    <mergeCell ref="I909:J909"/>
    <mergeCell ref="K909:L909"/>
    <mergeCell ref="A910:B910"/>
    <mergeCell ref="C910:D910"/>
    <mergeCell ref="F910:H910"/>
    <mergeCell ref="I910:J910"/>
    <mergeCell ref="K910:L910"/>
    <mergeCell ref="A911:B911"/>
    <mergeCell ref="C911:D911"/>
    <mergeCell ref="F911:H911"/>
    <mergeCell ref="I911:J911"/>
    <mergeCell ref="K911:L911"/>
    <mergeCell ref="A912:B912"/>
    <mergeCell ref="C912:D912"/>
    <mergeCell ref="F912:H912"/>
    <mergeCell ref="I912:J912"/>
    <mergeCell ref="K912:L912"/>
    <mergeCell ref="A905:B905"/>
    <mergeCell ref="C905:D905"/>
    <mergeCell ref="F905:H905"/>
    <mergeCell ref="I905:J905"/>
    <mergeCell ref="K905:L905"/>
    <mergeCell ref="A906:B906"/>
    <mergeCell ref="C906:D906"/>
    <mergeCell ref="F906:H906"/>
    <mergeCell ref="I906:J906"/>
    <mergeCell ref="K906:L906"/>
    <mergeCell ref="A907:B907"/>
    <mergeCell ref="C907:D907"/>
    <mergeCell ref="F907:H907"/>
    <mergeCell ref="I907:J907"/>
    <mergeCell ref="K907:L907"/>
    <mergeCell ref="A908:B908"/>
    <mergeCell ref="C908:D908"/>
    <mergeCell ref="F908:H908"/>
    <mergeCell ref="I908:J908"/>
    <mergeCell ref="K908:L908"/>
    <mergeCell ref="A901:B901"/>
    <mergeCell ref="C901:D901"/>
    <mergeCell ref="F901:H901"/>
    <mergeCell ref="I901:J901"/>
    <mergeCell ref="K901:L901"/>
    <mergeCell ref="A902:B902"/>
    <mergeCell ref="C902:D902"/>
    <mergeCell ref="F902:H902"/>
    <mergeCell ref="I902:J902"/>
    <mergeCell ref="K902:L902"/>
    <mergeCell ref="A903:B903"/>
    <mergeCell ref="C903:D903"/>
    <mergeCell ref="F903:H903"/>
    <mergeCell ref="I903:J903"/>
    <mergeCell ref="K903:L903"/>
    <mergeCell ref="A904:B904"/>
    <mergeCell ref="C904:D904"/>
    <mergeCell ref="F904:H904"/>
    <mergeCell ref="I904:J904"/>
    <mergeCell ref="K904:L904"/>
    <mergeCell ref="A897:B897"/>
    <mergeCell ref="C897:D897"/>
    <mergeCell ref="F897:H897"/>
    <mergeCell ref="I897:J897"/>
    <mergeCell ref="K897:L897"/>
    <mergeCell ref="A898:B898"/>
    <mergeCell ref="C898:D898"/>
    <mergeCell ref="F898:H898"/>
    <mergeCell ref="I898:J898"/>
    <mergeCell ref="K898:L898"/>
    <mergeCell ref="A899:B899"/>
    <mergeCell ref="C899:D899"/>
    <mergeCell ref="F899:H899"/>
    <mergeCell ref="I899:J899"/>
    <mergeCell ref="K899:L899"/>
    <mergeCell ref="A900:B900"/>
    <mergeCell ref="C900:D900"/>
    <mergeCell ref="F900:H900"/>
    <mergeCell ref="I900:J900"/>
    <mergeCell ref="K900:L900"/>
    <mergeCell ref="A893:B893"/>
    <mergeCell ref="C893:D893"/>
    <mergeCell ref="F893:H893"/>
    <mergeCell ref="I893:J893"/>
    <mergeCell ref="K893:L893"/>
    <mergeCell ref="A894:B894"/>
    <mergeCell ref="C894:D894"/>
    <mergeCell ref="F894:H894"/>
    <mergeCell ref="I894:J894"/>
    <mergeCell ref="K894:L894"/>
    <mergeCell ref="A895:B895"/>
    <mergeCell ref="C895:D895"/>
    <mergeCell ref="F895:H895"/>
    <mergeCell ref="I895:J895"/>
    <mergeCell ref="K895:L895"/>
    <mergeCell ref="A896:B896"/>
    <mergeCell ref="C896:D896"/>
    <mergeCell ref="F896:H896"/>
    <mergeCell ref="I896:J896"/>
    <mergeCell ref="K896:L896"/>
    <mergeCell ref="A889:B889"/>
    <mergeCell ref="C889:D889"/>
    <mergeCell ref="F889:H889"/>
    <mergeCell ref="I889:J889"/>
    <mergeCell ref="K889:L889"/>
    <mergeCell ref="A890:B890"/>
    <mergeCell ref="C890:D890"/>
    <mergeCell ref="F890:H890"/>
    <mergeCell ref="I890:J890"/>
    <mergeCell ref="K890:L890"/>
    <mergeCell ref="A891:B891"/>
    <mergeCell ref="C891:D891"/>
    <mergeCell ref="F891:H891"/>
    <mergeCell ref="I891:J891"/>
    <mergeCell ref="K891:L891"/>
    <mergeCell ref="A892:B892"/>
    <mergeCell ref="C892:D892"/>
    <mergeCell ref="F892:H892"/>
    <mergeCell ref="I892:J892"/>
    <mergeCell ref="K892:L892"/>
    <mergeCell ref="A885:B885"/>
    <mergeCell ref="C885:D885"/>
    <mergeCell ref="F885:H885"/>
    <mergeCell ref="I885:J885"/>
    <mergeCell ref="K885:L885"/>
    <mergeCell ref="A886:B886"/>
    <mergeCell ref="C886:D886"/>
    <mergeCell ref="F886:H886"/>
    <mergeCell ref="I886:J886"/>
    <mergeCell ref="K886:L886"/>
    <mergeCell ref="A887:B887"/>
    <mergeCell ref="C887:D887"/>
    <mergeCell ref="F887:H887"/>
    <mergeCell ref="I887:J887"/>
    <mergeCell ref="K887:L887"/>
    <mergeCell ref="A888:B888"/>
    <mergeCell ref="C888:D888"/>
    <mergeCell ref="F888:H888"/>
    <mergeCell ref="I888:J888"/>
    <mergeCell ref="K888:L888"/>
    <mergeCell ref="A881:B881"/>
    <mergeCell ref="C881:D881"/>
    <mergeCell ref="F881:H881"/>
    <mergeCell ref="I881:J881"/>
    <mergeCell ref="K881:L881"/>
    <mergeCell ref="A882:B882"/>
    <mergeCell ref="C882:D882"/>
    <mergeCell ref="F882:H882"/>
    <mergeCell ref="I882:J882"/>
    <mergeCell ref="K882:L882"/>
    <mergeCell ref="A883:B883"/>
    <mergeCell ref="C883:D883"/>
    <mergeCell ref="F883:H883"/>
    <mergeCell ref="I883:J883"/>
    <mergeCell ref="K883:L883"/>
    <mergeCell ref="A884:B884"/>
    <mergeCell ref="C884:D884"/>
    <mergeCell ref="F884:H884"/>
    <mergeCell ref="I884:J884"/>
    <mergeCell ref="K884:L884"/>
    <mergeCell ref="A877:B877"/>
    <mergeCell ref="C877:D877"/>
    <mergeCell ref="F877:H877"/>
    <mergeCell ref="I877:J877"/>
    <mergeCell ref="K877:L877"/>
    <mergeCell ref="A878:B878"/>
    <mergeCell ref="C878:D878"/>
    <mergeCell ref="F878:H878"/>
    <mergeCell ref="I878:J878"/>
    <mergeCell ref="K878:L878"/>
    <mergeCell ref="A879:B879"/>
    <mergeCell ref="C879:D879"/>
    <mergeCell ref="F879:H879"/>
    <mergeCell ref="I879:J879"/>
    <mergeCell ref="K879:L879"/>
    <mergeCell ref="A880:B880"/>
    <mergeCell ref="C880:D880"/>
    <mergeCell ref="F880:H880"/>
    <mergeCell ref="I880:J880"/>
    <mergeCell ref="K880:L880"/>
    <mergeCell ref="A873:B873"/>
    <mergeCell ref="C873:D873"/>
    <mergeCell ref="F873:H873"/>
    <mergeCell ref="I873:J873"/>
    <mergeCell ref="K873:L873"/>
    <mergeCell ref="A874:B874"/>
    <mergeCell ref="C874:D874"/>
    <mergeCell ref="F874:H874"/>
    <mergeCell ref="I874:J874"/>
    <mergeCell ref="K874:L874"/>
    <mergeCell ref="A875:B875"/>
    <mergeCell ref="C875:D875"/>
    <mergeCell ref="F875:H875"/>
    <mergeCell ref="I875:J875"/>
    <mergeCell ref="K875:L875"/>
    <mergeCell ref="A876:B876"/>
    <mergeCell ref="C876:D876"/>
    <mergeCell ref="F876:H876"/>
    <mergeCell ref="I876:J876"/>
    <mergeCell ref="K876:L876"/>
    <mergeCell ref="A869:B869"/>
    <mergeCell ref="C869:D869"/>
    <mergeCell ref="F869:H869"/>
    <mergeCell ref="I869:J869"/>
    <mergeCell ref="K869:L869"/>
    <mergeCell ref="A870:B870"/>
    <mergeCell ref="C870:D870"/>
    <mergeCell ref="F870:H870"/>
    <mergeCell ref="I870:J870"/>
    <mergeCell ref="K870:L870"/>
    <mergeCell ref="A871:B871"/>
    <mergeCell ref="C871:D871"/>
    <mergeCell ref="F871:H871"/>
    <mergeCell ref="I871:J871"/>
    <mergeCell ref="K871:L871"/>
    <mergeCell ref="A872:B872"/>
    <mergeCell ref="C872:D872"/>
    <mergeCell ref="F872:H872"/>
    <mergeCell ref="I872:J872"/>
    <mergeCell ref="K872:L872"/>
    <mergeCell ref="A865:B865"/>
    <mergeCell ref="C865:D865"/>
    <mergeCell ref="F865:H865"/>
    <mergeCell ref="I865:J865"/>
    <mergeCell ref="K865:L865"/>
    <mergeCell ref="A866:B866"/>
    <mergeCell ref="C866:D866"/>
    <mergeCell ref="F866:H866"/>
    <mergeCell ref="I866:J866"/>
    <mergeCell ref="K866:L866"/>
    <mergeCell ref="A867:B867"/>
    <mergeCell ref="C867:D867"/>
    <mergeCell ref="F867:H867"/>
    <mergeCell ref="I867:J867"/>
    <mergeCell ref="K867:L867"/>
    <mergeCell ref="A868:B868"/>
    <mergeCell ref="C868:D868"/>
    <mergeCell ref="F868:H868"/>
    <mergeCell ref="I868:J868"/>
    <mergeCell ref="K868:L868"/>
    <mergeCell ref="A861:B861"/>
    <mergeCell ref="C861:D861"/>
    <mergeCell ref="F861:H861"/>
    <mergeCell ref="I861:J861"/>
    <mergeCell ref="K861:L861"/>
    <mergeCell ref="A862:B862"/>
    <mergeCell ref="C862:D862"/>
    <mergeCell ref="F862:H862"/>
    <mergeCell ref="I862:J862"/>
    <mergeCell ref="K862:L862"/>
    <mergeCell ref="A863:B863"/>
    <mergeCell ref="C863:D863"/>
    <mergeCell ref="F863:H863"/>
    <mergeCell ref="I863:J863"/>
    <mergeCell ref="K863:L863"/>
    <mergeCell ref="A864:B864"/>
    <mergeCell ref="C864:D864"/>
    <mergeCell ref="F864:H864"/>
    <mergeCell ref="I864:J864"/>
    <mergeCell ref="K864:L864"/>
    <mergeCell ref="A857:B857"/>
    <mergeCell ref="C857:D857"/>
    <mergeCell ref="F857:H857"/>
    <mergeCell ref="I857:J857"/>
    <mergeCell ref="K857:L857"/>
    <mergeCell ref="A858:B858"/>
    <mergeCell ref="C858:D858"/>
    <mergeCell ref="F858:H858"/>
    <mergeCell ref="I858:J858"/>
    <mergeCell ref="K858:L858"/>
    <mergeCell ref="A859:B859"/>
    <mergeCell ref="C859:D859"/>
    <mergeCell ref="F859:H859"/>
    <mergeCell ref="I859:J859"/>
    <mergeCell ref="K859:L859"/>
    <mergeCell ref="A860:B860"/>
    <mergeCell ref="C860:D860"/>
    <mergeCell ref="F860:H860"/>
    <mergeCell ref="I860:J860"/>
    <mergeCell ref="K860:L860"/>
    <mergeCell ref="A853:B853"/>
    <mergeCell ref="C853:D853"/>
    <mergeCell ref="F853:H853"/>
    <mergeCell ref="I853:J853"/>
    <mergeCell ref="K853:L853"/>
    <mergeCell ref="A854:B854"/>
    <mergeCell ref="C854:D854"/>
    <mergeCell ref="F854:H854"/>
    <mergeCell ref="I854:J854"/>
    <mergeCell ref="K854:L854"/>
    <mergeCell ref="A855:B855"/>
    <mergeCell ref="C855:D855"/>
    <mergeCell ref="F855:H855"/>
    <mergeCell ref="I855:J855"/>
    <mergeCell ref="K855:L855"/>
    <mergeCell ref="A856:B856"/>
    <mergeCell ref="C856:D856"/>
    <mergeCell ref="F856:H856"/>
    <mergeCell ref="I856:J856"/>
    <mergeCell ref="K856:L856"/>
    <mergeCell ref="A849:B849"/>
    <mergeCell ref="C849:D849"/>
    <mergeCell ref="F849:H849"/>
    <mergeCell ref="I849:J849"/>
    <mergeCell ref="K849:L849"/>
    <mergeCell ref="A850:B850"/>
    <mergeCell ref="C850:D850"/>
    <mergeCell ref="F850:H850"/>
    <mergeCell ref="I850:J850"/>
    <mergeCell ref="K850:L850"/>
    <mergeCell ref="A851:B851"/>
    <mergeCell ref="C851:D851"/>
    <mergeCell ref="F851:H851"/>
    <mergeCell ref="I851:J851"/>
    <mergeCell ref="K851:L851"/>
    <mergeCell ref="A852:B852"/>
    <mergeCell ref="C852:D852"/>
    <mergeCell ref="F852:H852"/>
    <mergeCell ref="I852:J852"/>
    <mergeCell ref="K852:L852"/>
    <mergeCell ref="A845:B845"/>
    <mergeCell ref="C845:D845"/>
    <mergeCell ref="F845:H845"/>
    <mergeCell ref="I845:J845"/>
    <mergeCell ref="K845:L845"/>
    <mergeCell ref="A846:B846"/>
    <mergeCell ref="C846:D846"/>
    <mergeCell ref="F846:H846"/>
    <mergeCell ref="I846:J846"/>
    <mergeCell ref="K846:L846"/>
    <mergeCell ref="A847:B847"/>
    <mergeCell ref="C847:D847"/>
    <mergeCell ref="F847:H847"/>
    <mergeCell ref="I847:J847"/>
    <mergeCell ref="K847:L847"/>
    <mergeCell ref="A848:B848"/>
    <mergeCell ref="C848:D848"/>
    <mergeCell ref="F848:H848"/>
    <mergeCell ref="I848:J848"/>
    <mergeCell ref="K848:L848"/>
    <mergeCell ref="A841:B841"/>
    <mergeCell ref="C841:D841"/>
    <mergeCell ref="F841:H841"/>
    <mergeCell ref="I841:J841"/>
    <mergeCell ref="K841:L841"/>
    <mergeCell ref="A842:B842"/>
    <mergeCell ref="C842:D842"/>
    <mergeCell ref="F842:H842"/>
    <mergeCell ref="I842:J842"/>
    <mergeCell ref="K842:L842"/>
    <mergeCell ref="A843:B843"/>
    <mergeCell ref="C843:D843"/>
    <mergeCell ref="F843:H843"/>
    <mergeCell ref="I843:J843"/>
    <mergeCell ref="K843:L843"/>
    <mergeCell ref="A844:B844"/>
    <mergeCell ref="C844:D844"/>
    <mergeCell ref="F844:H844"/>
    <mergeCell ref="I844:J844"/>
    <mergeCell ref="K844:L844"/>
    <mergeCell ref="A837:B837"/>
    <mergeCell ref="C837:D837"/>
    <mergeCell ref="F837:H837"/>
    <mergeCell ref="I837:J837"/>
    <mergeCell ref="K837:L837"/>
    <mergeCell ref="A838:B838"/>
    <mergeCell ref="C838:D838"/>
    <mergeCell ref="F838:H838"/>
    <mergeCell ref="I838:J838"/>
    <mergeCell ref="K838:L838"/>
    <mergeCell ref="A839:B839"/>
    <mergeCell ref="C839:D839"/>
    <mergeCell ref="F839:H839"/>
    <mergeCell ref="I839:J839"/>
    <mergeCell ref="K839:L839"/>
    <mergeCell ref="A840:B840"/>
    <mergeCell ref="C840:D840"/>
    <mergeCell ref="F840:H840"/>
    <mergeCell ref="I840:J840"/>
    <mergeCell ref="K840:L840"/>
    <mergeCell ref="A833:B833"/>
    <mergeCell ref="C833:D833"/>
    <mergeCell ref="F833:H833"/>
    <mergeCell ref="I833:J833"/>
    <mergeCell ref="K833:L833"/>
    <mergeCell ref="A834:B834"/>
    <mergeCell ref="C834:D834"/>
    <mergeCell ref="F834:H834"/>
    <mergeCell ref="I834:J834"/>
    <mergeCell ref="K834:L834"/>
    <mergeCell ref="A835:B835"/>
    <mergeCell ref="C835:D835"/>
    <mergeCell ref="F835:H835"/>
    <mergeCell ref="I835:J835"/>
    <mergeCell ref="K835:L835"/>
    <mergeCell ref="A836:B836"/>
    <mergeCell ref="C836:D836"/>
    <mergeCell ref="F836:H836"/>
    <mergeCell ref="I836:J836"/>
    <mergeCell ref="K836:L836"/>
    <mergeCell ref="A829:B829"/>
    <mergeCell ref="C829:D829"/>
    <mergeCell ref="F829:H829"/>
    <mergeCell ref="I829:J829"/>
    <mergeCell ref="K829:L829"/>
    <mergeCell ref="A830:B830"/>
    <mergeCell ref="C830:D830"/>
    <mergeCell ref="F830:H830"/>
    <mergeCell ref="I830:J830"/>
    <mergeCell ref="K830:L830"/>
    <mergeCell ref="A831:B831"/>
    <mergeCell ref="C831:D831"/>
    <mergeCell ref="F831:H831"/>
    <mergeCell ref="I831:J831"/>
    <mergeCell ref="K831:L831"/>
    <mergeCell ref="A832:B832"/>
    <mergeCell ref="C832:D832"/>
    <mergeCell ref="F832:H832"/>
    <mergeCell ref="I832:J832"/>
    <mergeCell ref="K832:L832"/>
    <mergeCell ref="A825:B825"/>
    <mergeCell ref="C825:D825"/>
    <mergeCell ref="F825:H825"/>
    <mergeCell ref="I825:J825"/>
    <mergeCell ref="K825:L825"/>
    <mergeCell ref="A826:B826"/>
    <mergeCell ref="C826:D826"/>
    <mergeCell ref="F826:H826"/>
    <mergeCell ref="I826:J826"/>
    <mergeCell ref="K826:L826"/>
    <mergeCell ref="A827:B827"/>
    <mergeCell ref="C827:D827"/>
    <mergeCell ref="F827:H827"/>
    <mergeCell ref="I827:J827"/>
    <mergeCell ref="K827:L827"/>
    <mergeCell ref="A828:B828"/>
    <mergeCell ref="C828:D828"/>
    <mergeCell ref="F828:H828"/>
    <mergeCell ref="I828:J828"/>
    <mergeCell ref="K828:L828"/>
    <mergeCell ref="A821:B821"/>
    <mergeCell ref="C821:D821"/>
    <mergeCell ref="F821:H821"/>
    <mergeCell ref="I821:J821"/>
    <mergeCell ref="K821:L821"/>
    <mergeCell ref="A822:B822"/>
    <mergeCell ref="C822:D822"/>
    <mergeCell ref="F822:H822"/>
    <mergeCell ref="I822:J822"/>
    <mergeCell ref="K822:L822"/>
    <mergeCell ref="A823:B823"/>
    <mergeCell ref="C823:D823"/>
    <mergeCell ref="F823:H823"/>
    <mergeCell ref="I823:J823"/>
    <mergeCell ref="K823:L823"/>
    <mergeCell ref="A824:B824"/>
    <mergeCell ref="C824:D824"/>
    <mergeCell ref="F824:H824"/>
    <mergeCell ref="I824:J824"/>
    <mergeCell ref="K824:L824"/>
    <mergeCell ref="A817:B817"/>
    <mergeCell ref="C817:D817"/>
    <mergeCell ref="F817:H817"/>
    <mergeCell ref="I817:J817"/>
    <mergeCell ref="K817:L817"/>
    <mergeCell ref="A818:B818"/>
    <mergeCell ref="C818:D818"/>
    <mergeCell ref="F818:H818"/>
    <mergeCell ref="I818:J818"/>
    <mergeCell ref="K818:L818"/>
    <mergeCell ref="A819:B819"/>
    <mergeCell ref="C819:D819"/>
    <mergeCell ref="F819:H819"/>
    <mergeCell ref="I819:J819"/>
    <mergeCell ref="K819:L819"/>
    <mergeCell ref="A820:B820"/>
    <mergeCell ref="C820:D820"/>
    <mergeCell ref="F820:H820"/>
    <mergeCell ref="I820:J820"/>
    <mergeCell ref="K820:L820"/>
    <mergeCell ref="A813:B813"/>
    <mergeCell ref="C813:D813"/>
    <mergeCell ref="F813:H813"/>
    <mergeCell ref="I813:J813"/>
    <mergeCell ref="K813:L813"/>
    <mergeCell ref="A814:B814"/>
    <mergeCell ref="C814:D814"/>
    <mergeCell ref="F814:H814"/>
    <mergeCell ref="I814:J814"/>
    <mergeCell ref="K814:L814"/>
    <mergeCell ref="A815:B815"/>
    <mergeCell ref="C815:D815"/>
    <mergeCell ref="F815:H815"/>
    <mergeCell ref="I815:J815"/>
    <mergeCell ref="K815:L815"/>
    <mergeCell ref="A816:B816"/>
    <mergeCell ref="C816:D816"/>
    <mergeCell ref="F816:H816"/>
    <mergeCell ref="I816:J816"/>
    <mergeCell ref="K816:L816"/>
    <mergeCell ref="A809:B809"/>
    <mergeCell ref="C809:D809"/>
    <mergeCell ref="F809:H809"/>
    <mergeCell ref="I809:J809"/>
    <mergeCell ref="K809:L809"/>
    <mergeCell ref="A810:B810"/>
    <mergeCell ref="C810:D810"/>
    <mergeCell ref="F810:H810"/>
    <mergeCell ref="I810:J810"/>
    <mergeCell ref="K810:L810"/>
    <mergeCell ref="A811:B811"/>
    <mergeCell ref="C811:D811"/>
    <mergeCell ref="F811:H811"/>
    <mergeCell ref="I811:J811"/>
    <mergeCell ref="K811:L811"/>
    <mergeCell ref="A812:B812"/>
    <mergeCell ref="C812:D812"/>
    <mergeCell ref="F812:H812"/>
    <mergeCell ref="I812:J812"/>
    <mergeCell ref="K812:L812"/>
    <mergeCell ref="A805:B805"/>
    <mergeCell ref="C805:D805"/>
    <mergeCell ref="F805:H805"/>
    <mergeCell ref="I805:J805"/>
    <mergeCell ref="K805:L805"/>
    <mergeCell ref="A806:B806"/>
    <mergeCell ref="C806:D806"/>
    <mergeCell ref="F806:H806"/>
    <mergeCell ref="I806:J806"/>
    <mergeCell ref="K806:L806"/>
    <mergeCell ref="A807:B807"/>
    <mergeCell ref="C807:D807"/>
    <mergeCell ref="F807:H807"/>
    <mergeCell ref="I807:J807"/>
    <mergeCell ref="K807:L807"/>
    <mergeCell ref="A808:B808"/>
    <mergeCell ref="C808:D808"/>
    <mergeCell ref="F808:H808"/>
    <mergeCell ref="I808:J808"/>
    <mergeCell ref="K808:L808"/>
    <mergeCell ref="A801:B801"/>
    <mergeCell ref="C801:D801"/>
    <mergeCell ref="F801:H801"/>
    <mergeCell ref="I801:J801"/>
    <mergeCell ref="K801:L801"/>
    <mergeCell ref="A802:B802"/>
    <mergeCell ref="C802:D802"/>
    <mergeCell ref="F802:H802"/>
    <mergeCell ref="I802:J802"/>
    <mergeCell ref="K802:L802"/>
    <mergeCell ref="A803:B803"/>
    <mergeCell ref="C803:D803"/>
    <mergeCell ref="F803:H803"/>
    <mergeCell ref="I803:J803"/>
    <mergeCell ref="K803:L803"/>
    <mergeCell ref="A804:B804"/>
    <mergeCell ref="C804:D804"/>
    <mergeCell ref="F804:H804"/>
    <mergeCell ref="I804:J804"/>
    <mergeCell ref="K804:L804"/>
    <mergeCell ref="A797:B797"/>
    <mergeCell ref="C797:D797"/>
    <mergeCell ref="F797:H797"/>
    <mergeCell ref="I797:J797"/>
    <mergeCell ref="K797:L797"/>
    <mergeCell ref="A798:B798"/>
    <mergeCell ref="C798:D798"/>
    <mergeCell ref="F798:H798"/>
    <mergeCell ref="I798:J798"/>
    <mergeCell ref="K798:L798"/>
    <mergeCell ref="A799:B799"/>
    <mergeCell ref="C799:D799"/>
    <mergeCell ref="F799:H799"/>
    <mergeCell ref="I799:J799"/>
    <mergeCell ref="K799:L799"/>
    <mergeCell ref="A800:B800"/>
    <mergeCell ref="C800:D800"/>
    <mergeCell ref="F800:H800"/>
    <mergeCell ref="I800:J800"/>
    <mergeCell ref="K800:L800"/>
    <mergeCell ref="A793:B793"/>
    <mergeCell ref="C793:D793"/>
    <mergeCell ref="F793:H793"/>
    <mergeCell ref="I793:J793"/>
    <mergeCell ref="K793:L793"/>
    <mergeCell ref="A794:B794"/>
    <mergeCell ref="C794:D794"/>
    <mergeCell ref="F794:H794"/>
    <mergeCell ref="I794:J794"/>
    <mergeCell ref="K794:L794"/>
    <mergeCell ref="A795:B795"/>
    <mergeCell ref="C795:D795"/>
    <mergeCell ref="F795:H795"/>
    <mergeCell ref="I795:J795"/>
    <mergeCell ref="K795:L795"/>
    <mergeCell ref="A796:B796"/>
    <mergeCell ref="C796:D796"/>
    <mergeCell ref="F796:H796"/>
    <mergeCell ref="I796:J796"/>
    <mergeCell ref="K796:L796"/>
    <mergeCell ref="A789:B789"/>
    <mergeCell ref="C789:D789"/>
    <mergeCell ref="F789:H789"/>
    <mergeCell ref="I789:J789"/>
    <mergeCell ref="K789:L789"/>
    <mergeCell ref="A790:B790"/>
    <mergeCell ref="C790:D790"/>
    <mergeCell ref="F790:H790"/>
    <mergeCell ref="I790:J790"/>
    <mergeCell ref="K790:L790"/>
    <mergeCell ref="A791:B791"/>
    <mergeCell ref="C791:D791"/>
    <mergeCell ref="F791:H791"/>
    <mergeCell ref="I791:J791"/>
    <mergeCell ref="K791:L791"/>
    <mergeCell ref="A792:B792"/>
    <mergeCell ref="C792:D792"/>
    <mergeCell ref="F792:H792"/>
    <mergeCell ref="I792:J792"/>
    <mergeCell ref="K792:L792"/>
    <mergeCell ref="A785:B785"/>
    <mergeCell ref="C785:D785"/>
    <mergeCell ref="F785:H785"/>
    <mergeCell ref="I785:J785"/>
    <mergeCell ref="K785:L785"/>
    <mergeCell ref="A786:B786"/>
    <mergeCell ref="C786:D786"/>
    <mergeCell ref="F786:H786"/>
    <mergeCell ref="I786:J786"/>
    <mergeCell ref="K786:L786"/>
    <mergeCell ref="A787:B787"/>
    <mergeCell ref="C787:D787"/>
    <mergeCell ref="F787:H787"/>
    <mergeCell ref="I787:J787"/>
    <mergeCell ref="K787:L787"/>
    <mergeCell ref="A788:B788"/>
    <mergeCell ref="C788:D788"/>
    <mergeCell ref="F788:H788"/>
    <mergeCell ref="I788:J788"/>
    <mergeCell ref="K788:L788"/>
    <mergeCell ref="A781:B781"/>
    <mergeCell ref="C781:D781"/>
    <mergeCell ref="F781:H781"/>
    <mergeCell ref="I781:J781"/>
    <mergeCell ref="K781:L781"/>
    <mergeCell ref="A782:B782"/>
    <mergeCell ref="C782:D782"/>
    <mergeCell ref="F782:H782"/>
    <mergeCell ref="I782:J782"/>
    <mergeCell ref="K782:L782"/>
    <mergeCell ref="A783:B783"/>
    <mergeCell ref="C783:D783"/>
    <mergeCell ref="F783:H783"/>
    <mergeCell ref="I783:J783"/>
    <mergeCell ref="K783:L783"/>
    <mergeCell ref="A784:B784"/>
    <mergeCell ref="C784:D784"/>
    <mergeCell ref="F784:H784"/>
    <mergeCell ref="I784:J784"/>
    <mergeCell ref="K784:L784"/>
    <mergeCell ref="A777:B777"/>
    <mergeCell ref="C777:D777"/>
    <mergeCell ref="F777:H777"/>
    <mergeCell ref="I777:J777"/>
    <mergeCell ref="K777:L777"/>
    <mergeCell ref="A778:B778"/>
    <mergeCell ref="C778:D778"/>
    <mergeCell ref="F778:H778"/>
    <mergeCell ref="I778:J778"/>
    <mergeCell ref="K778:L778"/>
    <mergeCell ref="A779:B779"/>
    <mergeCell ref="C779:D779"/>
    <mergeCell ref="F779:H779"/>
    <mergeCell ref="I779:J779"/>
    <mergeCell ref="K779:L779"/>
    <mergeCell ref="A780:B780"/>
    <mergeCell ref="C780:D780"/>
    <mergeCell ref="F780:H780"/>
    <mergeCell ref="I780:J780"/>
    <mergeCell ref="K780:L780"/>
    <mergeCell ref="A773:B773"/>
    <mergeCell ref="C773:D773"/>
    <mergeCell ref="F773:H773"/>
    <mergeCell ref="I773:J773"/>
    <mergeCell ref="K773:L773"/>
    <mergeCell ref="A774:B774"/>
    <mergeCell ref="C774:D774"/>
    <mergeCell ref="F774:H774"/>
    <mergeCell ref="I774:J774"/>
    <mergeCell ref="K774:L774"/>
    <mergeCell ref="A775:B775"/>
    <mergeCell ref="C775:D775"/>
    <mergeCell ref="F775:H775"/>
    <mergeCell ref="I775:J775"/>
    <mergeCell ref="K775:L775"/>
    <mergeCell ref="A776:B776"/>
    <mergeCell ref="C776:D776"/>
    <mergeCell ref="F776:H776"/>
    <mergeCell ref="I776:J776"/>
    <mergeCell ref="K776:L776"/>
    <mergeCell ref="A769:B769"/>
    <mergeCell ref="C769:D769"/>
    <mergeCell ref="F769:H769"/>
    <mergeCell ref="I769:J769"/>
    <mergeCell ref="K769:L769"/>
    <mergeCell ref="A770:B770"/>
    <mergeCell ref="C770:D770"/>
    <mergeCell ref="F770:H770"/>
    <mergeCell ref="I770:J770"/>
    <mergeCell ref="K770:L770"/>
    <mergeCell ref="A771:B771"/>
    <mergeCell ref="C771:D771"/>
    <mergeCell ref="F771:H771"/>
    <mergeCell ref="I771:J771"/>
    <mergeCell ref="K771:L771"/>
    <mergeCell ref="A772:B772"/>
    <mergeCell ref="C772:D772"/>
    <mergeCell ref="F772:H772"/>
    <mergeCell ref="I772:J772"/>
    <mergeCell ref="K772:L772"/>
    <mergeCell ref="A765:B765"/>
    <mergeCell ref="C765:D765"/>
    <mergeCell ref="F765:H765"/>
    <mergeCell ref="I765:J765"/>
    <mergeCell ref="K765:L765"/>
    <mergeCell ref="A766:B766"/>
    <mergeCell ref="C766:D766"/>
    <mergeCell ref="F766:H766"/>
    <mergeCell ref="I766:J766"/>
    <mergeCell ref="K766:L766"/>
    <mergeCell ref="A767:B767"/>
    <mergeCell ref="C767:D767"/>
    <mergeCell ref="F767:H767"/>
    <mergeCell ref="I767:J767"/>
    <mergeCell ref="K767:L767"/>
    <mergeCell ref="A768:B768"/>
    <mergeCell ref="C768:D768"/>
    <mergeCell ref="F768:H768"/>
    <mergeCell ref="I768:J768"/>
    <mergeCell ref="K768:L768"/>
    <mergeCell ref="A761:B761"/>
    <mergeCell ref="C761:D761"/>
    <mergeCell ref="F761:H761"/>
    <mergeCell ref="I761:J761"/>
    <mergeCell ref="K761:L761"/>
    <mergeCell ref="A762:B762"/>
    <mergeCell ref="C762:D762"/>
    <mergeCell ref="F762:H762"/>
    <mergeCell ref="I762:J762"/>
    <mergeCell ref="K762:L762"/>
    <mergeCell ref="A763:B763"/>
    <mergeCell ref="C763:D763"/>
    <mergeCell ref="F763:H763"/>
    <mergeCell ref="I763:J763"/>
    <mergeCell ref="K763:L763"/>
    <mergeCell ref="A764:B764"/>
    <mergeCell ref="C764:D764"/>
    <mergeCell ref="F764:H764"/>
    <mergeCell ref="I764:J764"/>
    <mergeCell ref="K764:L764"/>
    <mergeCell ref="A757:B757"/>
    <mergeCell ref="C757:D757"/>
    <mergeCell ref="F757:H757"/>
    <mergeCell ref="I757:J757"/>
    <mergeCell ref="K757:L757"/>
    <mergeCell ref="A758:B758"/>
    <mergeCell ref="C758:D758"/>
    <mergeCell ref="F758:H758"/>
    <mergeCell ref="I758:J758"/>
    <mergeCell ref="K758:L758"/>
    <mergeCell ref="A759:B759"/>
    <mergeCell ref="C759:D759"/>
    <mergeCell ref="F759:H759"/>
    <mergeCell ref="I759:J759"/>
    <mergeCell ref="K759:L759"/>
    <mergeCell ref="A760:B760"/>
    <mergeCell ref="C760:D760"/>
    <mergeCell ref="F760:H760"/>
    <mergeCell ref="I760:J760"/>
    <mergeCell ref="K760:L760"/>
    <mergeCell ref="A753:B753"/>
    <mergeCell ref="C753:D753"/>
    <mergeCell ref="F753:H753"/>
    <mergeCell ref="I753:J753"/>
    <mergeCell ref="K753:L753"/>
    <mergeCell ref="A754:B754"/>
    <mergeCell ref="C754:D754"/>
    <mergeCell ref="F754:H754"/>
    <mergeCell ref="I754:J754"/>
    <mergeCell ref="K754:L754"/>
    <mergeCell ref="A755:B755"/>
    <mergeCell ref="C755:D755"/>
    <mergeCell ref="F755:H755"/>
    <mergeCell ref="I755:J755"/>
    <mergeCell ref="K755:L755"/>
    <mergeCell ref="A756:B756"/>
    <mergeCell ref="C756:D756"/>
    <mergeCell ref="F756:H756"/>
    <mergeCell ref="I756:J756"/>
    <mergeCell ref="K756:L756"/>
    <mergeCell ref="A749:B749"/>
    <mergeCell ref="C749:D749"/>
    <mergeCell ref="F749:H749"/>
    <mergeCell ref="I749:J749"/>
    <mergeCell ref="K749:L749"/>
    <mergeCell ref="A750:B750"/>
    <mergeCell ref="C750:D750"/>
    <mergeCell ref="F750:H750"/>
    <mergeCell ref="I750:J750"/>
    <mergeCell ref="K750:L750"/>
    <mergeCell ref="A751:B751"/>
    <mergeCell ref="C751:D751"/>
    <mergeCell ref="F751:H751"/>
    <mergeCell ref="I751:J751"/>
    <mergeCell ref="K751:L751"/>
    <mergeCell ref="A752:B752"/>
    <mergeCell ref="C752:D752"/>
    <mergeCell ref="F752:H752"/>
    <mergeCell ref="I752:J752"/>
    <mergeCell ref="K752:L752"/>
    <mergeCell ref="A745:B745"/>
    <mergeCell ref="C745:D745"/>
    <mergeCell ref="F745:H745"/>
    <mergeCell ref="I745:J745"/>
    <mergeCell ref="K745:L745"/>
    <mergeCell ref="A746:B746"/>
    <mergeCell ref="C746:D746"/>
    <mergeCell ref="F746:H746"/>
    <mergeCell ref="I746:J746"/>
    <mergeCell ref="K746:L746"/>
    <mergeCell ref="A747:B747"/>
    <mergeCell ref="C747:D747"/>
    <mergeCell ref="F747:H747"/>
    <mergeCell ref="I747:J747"/>
    <mergeCell ref="K747:L747"/>
    <mergeCell ref="A748:B748"/>
    <mergeCell ref="C748:D748"/>
    <mergeCell ref="F748:H748"/>
    <mergeCell ref="I748:J748"/>
    <mergeCell ref="K748:L748"/>
    <mergeCell ref="A741:B741"/>
    <mergeCell ref="C741:D741"/>
    <mergeCell ref="F741:H741"/>
    <mergeCell ref="I741:J741"/>
    <mergeCell ref="K741:L741"/>
    <mergeCell ref="A742:B742"/>
    <mergeCell ref="C742:D742"/>
    <mergeCell ref="F742:H742"/>
    <mergeCell ref="I742:J742"/>
    <mergeCell ref="K742:L742"/>
    <mergeCell ref="A743:B743"/>
    <mergeCell ref="C743:D743"/>
    <mergeCell ref="F743:H743"/>
    <mergeCell ref="I743:J743"/>
    <mergeCell ref="K743:L743"/>
    <mergeCell ref="A744:B744"/>
    <mergeCell ref="C744:D744"/>
    <mergeCell ref="F744:H744"/>
    <mergeCell ref="I744:J744"/>
    <mergeCell ref="K744:L744"/>
    <mergeCell ref="A737:B737"/>
    <mergeCell ref="C737:D737"/>
    <mergeCell ref="F737:H737"/>
    <mergeCell ref="I737:J737"/>
    <mergeCell ref="K737:L737"/>
    <mergeCell ref="A738:B738"/>
    <mergeCell ref="C738:D738"/>
    <mergeCell ref="F738:H738"/>
    <mergeCell ref="I738:J738"/>
    <mergeCell ref="K738:L738"/>
    <mergeCell ref="A739:B739"/>
    <mergeCell ref="C739:D739"/>
    <mergeCell ref="F739:H739"/>
    <mergeCell ref="I739:J739"/>
    <mergeCell ref="K739:L739"/>
    <mergeCell ref="A740:B740"/>
    <mergeCell ref="C740:D740"/>
    <mergeCell ref="F740:H740"/>
    <mergeCell ref="I740:J740"/>
    <mergeCell ref="K740:L740"/>
    <mergeCell ref="A733:B733"/>
    <mergeCell ref="C733:D733"/>
    <mergeCell ref="F733:H733"/>
    <mergeCell ref="I733:J733"/>
    <mergeCell ref="K733:L733"/>
    <mergeCell ref="A734:B734"/>
    <mergeCell ref="C734:D734"/>
    <mergeCell ref="F734:H734"/>
    <mergeCell ref="I734:J734"/>
    <mergeCell ref="K734:L734"/>
    <mergeCell ref="A735:B735"/>
    <mergeCell ref="C735:D735"/>
    <mergeCell ref="F735:H735"/>
    <mergeCell ref="I735:J735"/>
    <mergeCell ref="K735:L735"/>
    <mergeCell ref="A736:B736"/>
    <mergeCell ref="C736:D736"/>
    <mergeCell ref="F736:H736"/>
    <mergeCell ref="I736:J736"/>
    <mergeCell ref="K736:L736"/>
    <mergeCell ref="A729:B729"/>
    <mergeCell ref="C729:D729"/>
    <mergeCell ref="F729:H729"/>
    <mergeCell ref="I729:J729"/>
    <mergeCell ref="K729:L729"/>
    <mergeCell ref="A730:B730"/>
    <mergeCell ref="C730:D730"/>
    <mergeCell ref="F730:H730"/>
    <mergeCell ref="I730:J730"/>
    <mergeCell ref="K730:L730"/>
    <mergeCell ref="A731:B731"/>
    <mergeCell ref="C731:D731"/>
    <mergeCell ref="F731:H731"/>
    <mergeCell ref="I731:J731"/>
    <mergeCell ref="K731:L731"/>
    <mergeCell ref="A732:B732"/>
    <mergeCell ref="C732:D732"/>
    <mergeCell ref="F732:H732"/>
    <mergeCell ref="I732:J732"/>
    <mergeCell ref="K732:L732"/>
    <mergeCell ref="A725:B725"/>
    <mergeCell ref="C725:D725"/>
    <mergeCell ref="F725:H725"/>
    <mergeCell ref="I725:J725"/>
    <mergeCell ref="K725:L725"/>
    <mergeCell ref="A726:B726"/>
    <mergeCell ref="C726:D726"/>
    <mergeCell ref="F726:H726"/>
    <mergeCell ref="I726:J726"/>
    <mergeCell ref="K726:L726"/>
    <mergeCell ref="A727:B727"/>
    <mergeCell ref="C727:D727"/>
    <mergeCell ref="F727:H727"/>
    <mergeCell ref="I727:J727"/>
    <mergeCell ref="K727:L727"/>
    <mergeCell ref="A728:B728"/>
    <mergeCell ref="C728:D728"/>
    <mergeCell ref="F728:H728"/>
    <mergeCell ref="I728:J728"/>
    <mergeCell ref="K728:L728"/>
    <mergeCell ref="A721:B721"/>
    <mergeCell ref="C721:D721"/>
    <mergeCell ref="F721:H721"/>
    <mergeCell ref="I721:J721"/>
    <mergeCell ref="K721:L721"/>
    <mergeCell ref="A722:B722"/>
    <mergeCell ref="C722:D722"/>
    <mergeCell ref="F722:H722"/>
    <mergeCell ref="I722:J722"/>
    <mergeCell ref="K722:L722"/>
    <mergeCell ref="A723:B723"/>
    <mergeCell ref="C723:D723"/>
    <mergeCell ref="F723:H723"/>
    <mergeCell ref="I723:J723"/>
    <mergeCell ref="K723:L723"/>
    <mergeCell ref="A724:B724"/>
    <mergeCell ref="C724:D724"/>
    <mergeCell ref="F724:H724"/>
    <mergeCell ref="I724:J724"/>
    <mergeCell ref="K724:L724"/>
    <mergeCell ref="A717:B717"/>
    <mergeCell ref="C717:D717"/>
    <mergeCell ref="F717:H717"/>
    <mergeCell ref="I717:J717"/>
    <mergeCell ref="K717:L717"/>
    <mergeCell ref="A718:B718"/>
    <mergeCell ref="C718:D718"/>
    <mergeCell ref="F718:H718"/>
    <mergeCell ref="I718:J718"/>
    <mergeCell ref="K718:L718"/>
    <mergeCell ref="A719:B719"/>
    <mergeCell ref="C719:D719"/>
    <mergeCell ref="F719:H719"/>
    <mergeCell ref="I719:J719"/>
    <mergeCell ref="K719:L719"/>
    <mergeCell ref="A720:B720"/>
    <mergeCell ref="C720:D720"/>
    <mergeCell ref="F720:H720"/>
    <mergeCell ref="I720:J720"/>
    <mergeCell ref="K720:L720"/>
    <mergeCell ref="A713:B713"/>
    <mergeCell ref="C713:D713"/>
    <mergeCell ref="F713:H713"/>
    <mergeCell ref="I713:J713"/>
    <mergeCell ref="K713:L713"/>
    <mergeCell ref="A714:B714"/>
    <mergeCell ref="C714:D714"/>
    <mergeCell ref="F714:H714"/>
    <mergeCell ref="I714:J714"/>
    <mergeCell ref="K714:L714"/>
    <mergeCell ref="A715:B715"/>
    <mergeCell ref="C715:D715"/>
    <mergeCell ref="F715:H715"/>
    <mergeCell ref="I715:J715"/>
    <mergeCell ref="K715:L715"/>
    <mergeCell ref="A716:B716"/>
    <mergeCell ref="C716:D716"/>
    <mergeCell ref="F716:H716"/>
    <mergeCell ref="I716:J716"/>
    <mergeCell ref="K716:L716"/>
    <mergeCell ref="A709:B709"/>
    <mergeCell ref="C709:D709"/>
    <mergeCell ref="F709:H709"/>
    <mergeCell ref="I709:J709"/>
    <mergeCell ref="K709:L709"/>
    <mergeCell ref="A710:B710"/>
    <mergeCell ref="C710:D710"/>
    <mergeCell ref="F710:H710"/>
    <mergeCell ref="I710:J710"/>
    <mergeCell ref="K710:L710"/>
    <mergeCell ref="A711:B711"/>
    <mergeCell ref="C711:D711"/>
    <mergeCell ref="F711:H711"/>
    <mergeCell ref="I711:J711"/>
    <mergeCell ref="K711:L711"/>
    <mergeCell ref="A712:B712"/>
    <mergeCell ref="C712:D712"/>
    <mergeCell ref="F712:H712"/>
    <mergeCell ref="I712:J712"/>
    <mergeCell ref="K712:L712"/>
    <mergeCell ref="A705:B705"/>
    <mergeCell ref="C705:D705"/>
    <mergeCell ref="F705:H705"/>
    <mergeCell ref="I705:J705"/>
    <mergeCell ref="K705:L705"/>
    <mergeCell ref="A706:B706"/>
    <mergeCell ref="C706:D706"/>
    <mergeCell ref="F706:H706"/>
    <mergeCell ref="I706:J706"/>
    <mergeCell ref="K706:L706"/>
    <mergeCell ref="A707:B707"/>
    <mergeCell ref="C707:D707"/>
    <mergeCell ref="F707:H707"/>
    <mergeCell ref="I707:J707"/>
    <mergeCell ref="K707:L707"/>
    <mergeCell ref="A708:B708"/>
    <mergeCell ref="C708:D708"/>
    <mergeCell ref="F708:H708"/>
    <mergeCell ref="I708:J708"/>
    <mergeCell ref="K708:L708"/>
    <mergeCell ref="A701:B701"/>
    <mergeCell ref="C701:D701"/>
    <mergeCell ref="F701:H701"/>
    <mergeCell ref="I701:J701"/>
    <mergeCell ref="K701:L701"/>
    <mergeCell ref="A702:B702"/>
    <mergeCell ref="C702:D702"/>
    <mergeCell ref="F702:H702"/>
    <mergeCell ref="I702:J702"/>
    <mergeCell ref="K702:L702"/>
    <mergeCell ref="A703:B703"/>
    <mergeCell ref="C703:D703"/>
    <mergeCell ref="F703:H703"/>
    <mergeCell ref="I703:J703"/>
    <mergeCell ref="K703:L703"/>
    <mergeCell ref="A704:B704"/>
    <mergeCell ref="C704:D704"/>
    <mergeCell ref="F704:H704"/>
    <mergeCell ref="I704:J704"/>
    <mergeCell ref="K704:L704"/>
    <mergeCell ref="A697:B697"/>
    <mergeCell ref="C697:D697"/>
    <mergeCell ref="F697:H697"/>
    <mergeCell ref="I697:J697"/>
    <mergeCell ref="K697:L697"/>
    <mergeCell ref="A698:B698"/>
    <mergeCell ref="C698:D698"/>
    <mergeCell ref="F698:H698"/>
    <mergeCell ref="I698:J698"/>
    <mergeCell ref="K698:L698"/>
    <mergeCell ref="A699:B699"/>
    <mergeCell ref="C699:D699"/>
    <mergeCell ref="F699:H699"/>
    <mergeCell ref="I699:J699"/>
    <mergeCell ref="K699:L699"/>
    <mergeCell ref="A700:B700"/>
    <mergeCell ref="C700:D700"/>
    <mergeCell ref="F700:H700"/>
    <mergeCell ref="I700:J700"/>
    <mergeCell ref="K700:L700"/>
    <mergeCell ref="A693:B693"/>
    <mergeCell ref="C693:D693"/>
    <mergeCell ref="F693:H693"/>
    <mergeCell ref="I693:J693"/>
    <mergeCell ref="K693:L693"/>
    <mergeCell ref="A694:B694"/>
    <mergeCell ref="C694:D694"/>
    <mergeCell ref="F694:H694"/>
    <mergeCell ref="I694:J694"/>
    <mergeCell ref="K694:L694"/>
    <mergeCell ref="A695:B695"/>
    <mergeCell ref="C695:D695"/>
    <mergeCell ref="F695:H695"/>
    <mergeCell ref="I695:J695"/>
    <mergeCell ref="K695:L695"/>
    <mergeCell ref="A696:B696"/>
    <mergeCell ref="C696:D696"/>
    <mergeCell ref="F696:H696"/>
    <mergeCell ref="I696:J696"/>
    <mergeCell ref="K696:L696"/>
    <mergeCell ref="A689:B689"/>
    <mergeCell ref="C689:D689"/>
    <mergeCell ref="F689:H689"/>
    <mergeCell ref="I689:J689"/>
    <mergeCell ref="K689:L689"/>
    <mergeCell ref="A690:B690"/>
    <mergeCell ref="C690:D690"/>
    <mergeCell ref="F690:H690"/>
    <mergeCell ref="I690:J690"/>
    <mergeCell ref="K690:L690"/>
    <mergeCell ref="A691:B691"/>
    <mergeCell ref="C691:D691"/>
    <mergeCell ref="F691:H691"/>
    <mergeCell ref="I691:J691"/>
    <mergeCell ref="K691:L691"/>
    <mergeCell ref="A692:B692"/>
    <mergeCell ref="C692:D692"/>
    <mergeCell ref="F692:H692"/>
    <mergeCell ref="I692:J692"/>
    <mergeCell ref="K692:L692"/>
    <mergeCell ref="A685:B685"/>
    <mergeCell ref="C685:D685"/>
    <mergeCell ref="F685:H685"/>
    <mergeCell ref="I685:J685"/>
    <mergeCell ref="K685:L685"/>
    <mergeCell ref="A686:B686"/>
    <mergeCell ref="C686:D686"/>
    <mergeCell ref="F686:H686"/>
    <mergeCell ref="I686:J686"/>
    <mergeCell ref="K686:L686"/>
    <mergeCell ref="A687:B687"/>
    <mergeCell ref="C687:D687"/>
    <mergeCell ref="F687:H687"/>
    <mergeCell ref="I687:J687"/>
    <mergeCell ref="K687:L687"/>
    <mergeCell ref="A688:B688"/>
    <mergeCell ref="C688:D688"/>
    <mergeCell ref="F688:H688"/>
    <mergeCell ref="I688:J688"/>
    <mergeCell ref="K688:L688"/>
    <mergeCell ref="A681:B681"/>
    <mergeCell ref="C681:D681"/>
    <mergeCell ref="F681:H681"/>
    <mergeCell ref="I681:J681"/>
    <mergeCell ref="K681:L681"/>
    <mergeCell ref="A682:B682"/>
    <mergeCell ref="C682:D682"/>
    <mergeCell ref="F682:H682"/>
    <mergeCell ref="I682:J682"/>
    <mergeCell ref="K682:L682"/>
    <mergeCell ref="A683:B683"/>
    <mergeCell ref="C683:D683"/>
    <mergeCell ref="F683:H683"/>
    <mergeCell ref="I683:J683"/>
    <mergeCell ref="K683:L683"/>
    <mergeCell ref="A684:B684"/>
    <mergeCell ref="C684:D684"/>
    <mergeCell ref="F684:H684"/>
    <mergeCell ref="I684:J684"/>
    <mergeCell ref="K684:L684"/>
    <mergeCell ref="A677:B677"/>
    <mergeCell ref="C677:D677"/>
    <mergeCell ref="F677:H677"/>
    <mergeCell ref="I677:J677"/>
    <mergeCell ref="K677:L677"/>
    <mergeCell ref="A678:B678"/>
    <mergeCell ref="C678:D678"/>
    <mergeCell ref="F678:H678"/>
    <mergeCell ref="I678:J678"/>
    <mergeCell ref="K678:L678"/>
    <mergeCell ref="A679:B679"/>
    <mergeCell ref="C679:D679"/>
    <mergeCell ref="F679:H679"/>
    <mergeCell ref="I679:J679"/>
    <mergeCell ref="K679:L679"/>
    <mergeCell ref="A680:B680"/>
    <mergeCell ref="C680:D680"/>
    <mergeCell ref="F680:H680"/>
    <mergeCell ref="I680:J680"/>
    <mergeCell ref="K680:L680"/>
    <mergeCell ref="A673:B673"/>
    <mergeCell ref="C673:D673"/>
    <mergeCell ref="F673:H673"/>
    <mergeCell ref="I673:J673"/>
    <mergeCell ref="K673:L673"/>
    <mergeCell ref="A674:B674"/>
    <mergeCell ref="C674:D674"/>
    <mergeCell ref="F674:H674"/>
    <mergeCell ref="I674:J674"/>
    <mergeCell ref="K674:L674"/>
    <mergeCell ref="A675:B675"/>
    <mergeCell ref="C675:D675"/>
    <mergeCell ref="F675:H675"/>
    <mergeCell ref="I675:J675"/>
    <mergeCell ref="K675:L675"/>
    <mergeCell ref="A676:B676"/>
    <mergeCell ref="C676:D676"/>
    <mergeCell ref="F676:H676"/>
    <mergeCell ref="I676:J676"/>
    <mergeCell ref="K676:L676"/>
    <mergeCell ref="A669:B669"/>
    <mergeCell ref="C669:D669"/>
    <mergeCell ref="F669:H669"/>
    <mergeCell ref="I669:J669"/>
    <mergeCell ref="K669:L669"/>
    <mergeCell ref="A670:B670"/>
    <mergeCell ref="C670:D670"/>
    <mergeCell ref="F670:H670"/>
    <mergeCell ref="I670:J670"/>
    <mergeCell ref="K670:L670"/>
    <mergeCell ref="A671:B671"/>
    <mergeCell ref="C671:D671"/>
    <mergeCell ref="F671:H671"/>
    <mergeCell ref="I671:J671"/>
    <mergeCell ref="K671:L671"/>
    <mergeCell ref="A672:B672"/>
    <mergeCell ref="C672:D672"/>
    <mergeCell ref="F672:H672"/>
    <mergeCell ref="I672:J672"/>
    <mergeCell ref="K672:L672"/>
    <mergeCell ref="A665:B665"/>
    <mergeCell ref="C665:D665"/>
    <mergeCell ref="F665:H665"/>
    <mergeCell ref="I665:J665"/>
    <mergeCell ref="K665:L665"/>
    <mergeCell ref="A666:B666"/>
    <mergeCell ref="C666:D666"/>
    <mergeCell ref="F666:H666"/>
    <mergeCell ref="I666:J666"/>
    <mergeCell ref="K666:L666"/>
    <mergeCell ref="A667:B667"/>
    <mergeCell ref="C667:D667"/>
    <mergeCell ref="F667:H667"/>
    <mergeCell ref="I667:J667"/>
    <mergeCell ref="K667:L667"/>
    <mergeCell ref="A668:B668"/>
    <mergeCell ref="C668:D668"/>
    <mergeCell ref="F668:H668"/>
    <mergeCell ref="I668:J668"/>
    <mergeCell ref="K668:L668"/>
    <mergeCell ref="A661:B661"/>
    <mergeCell ref="C661:D661"/>
    <mergeCell ref="F661:H661"/>
    <mergeCell ref="I661:J661"/>
    <mergeCell ref="K661:L661"/>
    <mergeCell ref="A662:B662"/>
    <mergeCell ref="C662:D662"/>
    <mergeCell ref="F662:H662"/>
    <mergeCell ref="I662:J662"/>
    <mergeCell ref="K662:L662"/>
    <mergeCell ref="A663:B663"/>
    <mergeCell ref="C663:D663"/>
    <mergeCell ref="F663:H663"/>
    <mergeCell ref="I663:J663"/>
    <mergeCell ref="K663:L663"/>
    <mergeCell ref="A664:B664"/>
    <mergeCell ref="C664:D664"/>
    <mergeCell ref="F664:H664"/>
    <mergeCell ref="I664:J664"/>
    <mergeCell ref="K664:L664"/>
    <mergeCell ref="A657:B657"/>
    <mergeCell ref="C657:D657"/>
    <mergeCell ref="F657:H657"/>
    <mergeCell ref="I657:J657"/>
    <mergeCell ref="K657:L657"/>
    <mergeCell ref="A658:B658"/>
    <mergeCell ref="C658:D658"/>
    <mergeCell ref="F658:H658"/>
    <mergeCell ref="I658:J658"/>
    <mergeCell ref="K658:L658"/>
    <mergeCell ref="A659:B659"/>
    <mergeCell ref="C659:D659"/>
    <mergeCell ref="F659:H659"/>
    <mergeCell ref="I659:J659"/>
    <mergeCell ref="K659:L659"/>
    <mergeCell ref="A660:B660"/>
    <mergeCell ref="C660:D660"/>
    <mergeCell ref="F660:H660"/>
    <mergeCell ref="I660:J660"/>
    <mergeCell ref="K660:L660"/>
    <mergeCell ref="A653:B653"/>
    <mergeCell ref="C653:D653"/>
    <mergeCell ref="F653:H653"/>
    <mergeCell ref="I653:J653"/>
    <mergeCell ref="K653:L653"/>
    <mergeCell ref="A654:B654"/>
    <mergeCell ref="C654:D654"/>
    <mergeCell ref="F654:H654"/>
    <mergeCell ref="I654:J654"/>
    <mergeCell ref="K654:L654"/>
    <mergeCell ref="A655:B655"/>
    <mergeCell ref="C655:D655"/>
    <mergeCell ref="F655:H655"/>
    <mergeCell ref="I655:J655"/>
    <mergeCell ref="K655:L655"/>
    <mergeCell ref="A656:B656"/>
    <mergeCell ref="C656:D656"/>
    <mergeCell ref="F656:H656"/>
    <mergeCell ref="I656:J656"/>
    <mergeCell ref="K656:L656"/>
    <mergeCell ref="A649:B649"/>
    <mergeCell ref="C649:D649"/>
    <mergeCell ref="F649:H649"/>
    <mergeCell ref="I649:J649"/>
    <mergeCell ref="K649:L649"/>
    <mergeCell ref="A650:B650"/>
    <mergeCell ref="C650:D650"/>
    <mergeCell ref="F650:H650"/>
    <mergeCell ref="I650:J650"/>
    <mergeCell ref="K650:L650"/>
    <mergeCell ref="A651:B651"/>
    <mergeCell ref="C651:D651"/>
    <mergeCell ref="F651:H651"/>
    <mergeCell ref="I651:J651"/>
    <mergeCell ref="K651:L651"/>
    <mergeCell ref="A652:B652"/>
    <mergeCell ref="C652:D652"/>
    <mergeCell ref="F652:H652"/>
    <mergeCell ref="I652:J652"/>
    <mergeCell ref="K652:L652"/>
    <mergeCell ref="A645:B645"/>
    <mergeCell ref="C645:D645"/>
    <mergeCell ref="F645:H645"/>
    <mergeCell ref="I645:J645"/>
    <mergeCell ref="K645:L645"/>
    <mergeCell ref="A646:B646"/>
    <mergeCell ref="C646:D646"/>
    <mergeCell ref="F646:H646"/>
    <mergeCell ref="I646:J646"/>
    <mergeCell ref="K646:L646"/>
    <mergeCell ref="A647:B647"/>
    <mergeCell ref="C647:D647"/>
    <mergeCell ref="F647:H647"/>
    <mergeCell ref="I647:J647"/>
    <mergeCell ref="K647:L647"/>
    <mergeCell ref="A648:B648"/>
    <mergeCell ref="C648:D648"/>
    <mergeCell ref="F648:H648"/>
    <mergeCell ref="I648:J648"/>
    <mergeCell ref="K648:L648"/>
    <mergeCell ref="A641:B641"/>
    <mergeCell ref="C641:D641"/>
    <mergeCell ref="F641:H641"/>
    <mergeCell ref="I641:J641"/>
    <mergeCell ref="K641:L641"/>
    <mergeCell ref="A642:B642"/>
    <mergeCell ref="C642:D642"/>
    <mergeCell ref="F642:H642"/>
    <mergeCell ref="I642:J642"/>
    <mergeCell ref="K642:L642"/>
    <mergeCell ref="A643:B643"/>
    <mergeCell ref="C643:D643"/>
    <mergeCell ref="F643:H643"/>
    <mergeCell ref="I643:J643"/>
    <mergeCell ref="K643:L643"/>
    <mergeCell ref="A644:B644"/>
    <mergeCell ref="C644:D644"/>
    <mergeCell ref="F644:H644"/>
    <mergeCell ref="I644:J644"/>
    <mergeCell ref="K644:L644"/>
    <mergeCell ref="A637:B637"/>
    <mergeCell ref="C637:D637"/>
    <mergeCell ref="F637:H637"/>
    <mergeCell ref="I637:J637"/>
    <mergeCell ref="K637:L637"/>
    <mergeCell ref="A638:B638"/>
    <mergeCell ref="C638:D638"/>
    <mergeCell ref="F638:H638"/>
    <mergeCell ref="I638:J638"/>
    <mergeCell ref="K638:L638"/>
    <mergeCell ref="A639:B639"/>
    <mergeCell ref="C639:D639"/>
    <mergeCell ref="F639:H639"/>
    <mergeCell ref="I639:J639"/>
    <mergeCell ref="K639:L639"/>
    <mergeCell ref="A640:B640"/>
    <mergeCell ref="C640:D640"/>
    <mergeCell ref="F640:H640"/>
    <mergeCell ref="I640:J640"/>
    <mergeCell ref="K640:L640"/>
    <mergeCell ref="A633:B633"/>
    <mergeCell ref="C633:D633"/>
    <mergeCell ref="F633:H633"/>
    <mergeCell ref="I633:J633"/>
    <mergeCell ref="K633:L633"/>
    <mergeCell ref="A634:B634"/>
    <mergeCell ref="C634:D634"/>
    <mergeCell ref="F634:H634"/>
    <mergeCell ref="I634:J634"/>
    <mergeCell ref="K634:L634"/>
    <mergeCell ref="A635:B635"/>
    <mergeCell ref="C635:D635"/>
    <mergeCell ref="F635:H635"/>
    <mergeCell ref="I635:J635"/>
    <mergeCell ref="K635:L635"/>
    <mergeCell ref="A636:B636"/>
    <mergeCell ref="C636:D636"/>
    <mergeCell ref="F636:H636"/>
    <mergeCell ref="I636:J636"/>
    <mergeCell ref="K636:L636"/>
    <mergeCell ref="A629:B629"/>
    <mergeCell ref="C629:D629"/>
    <mergeCell ref="F629:H629"/>
    <mergeCell ref="I629:J629"/>
    <mergeCell ref="K629:L629"/>
    <mergeCell ref="A630:B630"/>
    <mergeCell ref="C630:D630"/>
    <mergeCell ref="F630:H630"/>
    <mergeCell ref="I630:J630"/>
    <mergeCell ref="K630:L630"/>
    <mergeCell ref="A631:B631"/>
    <mergeCell ref="C631:D631"/>
    <mergeCell ref="F631:H631"/>
    <mergeCell ref="I631:J631"/>
    <mergeCell ref="K631:L631"/>
    <mergeCell ref="A632:B632"/>
    <mergeCell ref="C632:D632"/>
    <mergeCell ref="F632:H632"/>
    <mergeCell ref="I632:J632"/>
    <mergeCell ref="K632:L632"/>
    <mergeCell ref="A625:B625"/>
    <mergeCell ref="C625:D625"/>
    <mergeCell ref="F625:H625"/>
    <mergeCell ref="I625:J625"/>
    <mergeCell ref="K625:L625"/>
    <mergeCell ref="A626:B626"/>
    <mergeCell ref="C626:D626"/>
    <mergeCell ref="F626:H626"/>
    <mergeCell ref="I626:J626"/>
    <mergeCell ref="K626:L626"/>
    <mergeCell ref="A627:B627"/>
    <mergeCell ref="C627:D627"/>
    <mergeCell ref="F627:H627"/>
    <mergeCell ref="I627:J627"/>
    <mergeCell ref="K627:L627"/>
    <mergeCell ref="A628:B628"/>
    <mergeCell ref="C628:D628"/>
    <mergeCell ref="F628:H628"/>
    <mergeCell ref="I628:J628"/>
    <mergeCell ref="K628:L628"/>
    <mergeCell ref="A621:B621"/>
    <mergeCell ref="C621:D621"/>
    <mergeCell ref="F621:H621"/>
    <mergeCell ref="I621:J621"/>
    <mergeCell ref="K621:L621"/>
    <mergeCell ref="A622:B622"/>
    <mergeCell ref="C622:D622"/>
    <mergeCell ref="F622:H622"/>
    <mergeCell ref="I622:J622"/>
    <mergeCell ref="K622:L622"/>
    <mergeCell ref="A623:B623"/>
    <mergeCell ref="C623:D623"/>
    <mergeCell ref="F623:H623"/>
    <mergeCell ref="I623:J623"/>
    <mergeCell ref="K623:L623"/>
    <mergeCell ref="A624:B624"/>
    <mergeCell ref="C624:D624"/>
    <mergeCell ref="F624:H624"/>
    <mergeCell ref="I624:J624"/>
    <mergeCell ref="K624:L624"/>
    <mergeCell ref="A617:B617"/>
    <mergeCell ref="C617:D617"/>
    <mergeCell ref="F617:H617"/>
    <mergeCell ref="I617:J617"/>
    <mergeCell ref="K617:L617"/>
    <mergeCell ref="A618:B618"/>
    <mergeCell ref="C618:D618"/>
    <mergeCell ref="F618:H618"/>
    <mergeCell ref="I618:J618"/>
    <mergeCell ref="K618:L618"/>
    <mergeCell ref="A619:B619"/>
    <mergeCell ref="C619:D619"/>
    <mergeCell ref="F619:H619"/>
    <mergeCell ref="I619:J619"/>
    <mergeCell ref="K619:L619"/>
    <mergeCell ref="A620:B620"/>
    <mergeCell ref="C620:D620"/>
    <mergeCell ref="F620:H620"/>
    <mergeCell ref="I620:J620"/>
    <mergeCell ref="K620:L620"/>
    <mergeCell ref="A613:B613"/>
    <mergeCell ref="C613:D613"/>
    <mergeCell ref="F613:H613"/>
    <mergeCell ref="I613:J613"/>
    <mergeCell ref="K613:L613"/>
    <mergeCell ref="A614:B614"/>
    <mergeCell ref="C614:D614"/>
    <mergeCell ref="F614:H614"/>
    <mergeCell ref="I614:J614"/>
    <mergeCell ref="K614:L614"/>
    <mergeCell ref="A615:B615"/>
    <mergeCell ref="C615:D615"/>
    <mergeCell ref="F615:H615"/>
    <mergeCell ref="I615:J615"/>
    <mergeCell ref="K615:L615"/>
    <mergeCell ref="A616:B616"/>
    <mergeCell ref="C616:D616"/>
    <mergeCell ref="F616:H616"/>
    <mergeCell ref="I616:J616"/>
    <mergeCell ref="K616:L616"/>
    <mergeCell ref="A609:B609"/>
    <mergeCell ref="C609:D609"/>
    <mergeCell ref="F609:H609"/>
    <mergeCell ref="I609:J609"/>
    <mergeCell ref="K609:L609"/>
    <mergeCell ref="A610:B610"/>
    <mergeCell ref="C610:D610"/>
    <mergeCell ref="F610:H610"/>
    <mergeCell ref="I610:J610"/>
    <mergeCell ref="K610:L610"/>
    <mergeCell ref="A611:B611"/>
    <mergeCell ref="C611:D611"/>
    <mergeCell ref="F611:H611"/>
    <mergeCell ref="I611:J611"/>
    <mergeCell ref="K611:L611"/>
    <mergeCell ref="A612:B612"/>
    <mergeCell ref="C612:D612"/>
    <mergeCell ref="F612:H612"/>
    <mergeCell ref="I612:J612"/>
    <mergeCell ref="K612:L612"/>
    <mergeCell ref="A605:B605"/>
    <mergeCell ref="C605:D605"/>
    <mergeCell ref="F605:H605"/>
    <mergeCell ref="I605:J605"/>
    <mergeCell ref="K605:L605"/>
    <mergeCell ref="A606:B606"/>
    <mergeCell ref="C606:D606"/>
    <mergeCell ref="F606:H606"/>
    <mergeCell ref="I606:J606"/>
    <mergeCell ref="K606:L606"/>
    <mergeCell ref="A607:B607"/>
    <mergeCell ref="C607:D607"/>
    <mergeCell ref="F607:H607"/>
    <mergeCell ref="I607:J607"/>
    <mergeCell ref="K607:L607"/>
    <mergeCell ref="A608:B608"/>
    <mergeCell ref="C608:D608"/>
    <mergeCell ref="F608:H608"/>
    <mergeCell ref="I608:J608"/>
    <mergeCell ref="K608:L608"/>
    <mergeCell ref="A601:B601"/>
    <mergeCell ref="C601:D601"/>
    <mergeCell ref="F601:H601"/>
    <mergeCell ref="I601:J601"/>
    <mergeCell ref="K601:L601"/>
    <mergeCell ref="A602:B602"/>
    <mergeCell ref="C602:D602"/>
    <mergeCell ref="F602:H602"/>
    <mergeCell ref="I602:J602"/>
    <mergeCell ref="K602:L602"/>
    <mergeCell ref="A603:B603"/>
    <mergeCell ref="C603:D603"/>
    <mergeCell ref="F603:H603"/>
    <mergeCell ref="I603:J603"/>
    <mergeCell ref="K603:L603"/>
    <mergeCell ref="A604:B604"/>
    <mergeCell ref="C604:D604"/>
    <mergeCell ref="F604:H604"/>
    <mergeCell ref="I604:J604"/>
    <mergeCell ref="K604:L604"/>
    <mergeCell ref="A597:B597"/>
    <mergeCell ref="C597:D597"/>
    <mergeCell ref="F597:H597"/>
    <mergeCell ref="I597:J597"/>
    <mergeCell ref="K597:L597"/>
    <mergeCell ref="A598:B598"/>
    <mergeCell ref="C598:D598"/>
    <mergeCell ref="F598:H598"/>
    <mergeCell ref="I598:J598"/>
    <mergeCell ref="K598:L598"/>
    <mergeCell ref="A599:B599"/>
    <mergeCell ref="C599:D599"/>
    <mergeCell ref="F599:H599"/>
    <mergeCell ref="I599:J599"/>
    <mergeCell ref="K599:L599"/>
    <mergeCell ref="A600:B600"/>
    <mergeCell ref="C600:D600"/>
    <mergeCell ref="F600:H600"/>
    <mergeCell ref="I600:J600"/>
    <mergeCell ref="K600:L600"/>
    <mergeCell ref="A593:B593"/>
    <mergeCell ref="C593:D593"/>
    <mergeCell ref="F593:H593"/>
    <mergeCell ref="I593:J593"/>
    <mergeCell ref="K593:L593"/>
    <mergeCell ref="A594:B594"/>
    <mergeCell ref="C594:D594"/>
    <mergeCell ref="F594:H594"/>
    <mergeCell ref="I594:J594"/>
    <mergeCell ref="K594:L594"/>
    <mergeCell ref="A595:B595"/>
    <mergeCell ref="C595:D595"/>
    <mergeCell ref="F595:H595"/>
    <mergeCell ref="I595:J595"/>
    <mergeCell ref="K595:L595"/>
    <mergeCell ref="A596:B596"/>
    <mergeCell ref="C596:D596"/>
    <mergeCell ref="F596:H596"/>
    <mergeCell ref="I596:J596"/>
    <mergeCell ref="K596:L596"/>
    <mergeCell ref="A589:B589"/>
    <mergeCell ref="C589:D589"/>
    <mergeCell ref="F589:H589"/>
    <mergeCell ref="I589:J589"/>
    <mergeCell ref="K589:L589"/>
    <mergeCell ref="A590:B590"/>
    <mergeCell ref="C590:D590"/>
    <mergeCell ref="F590:H590"/>
    <mergeCell ref="I590:J590"/>
    <mergeCell ref="K590:L590"/>
    <mergeCell ref="A591:B591"/>
    <mergeCell ref="C591:D591"/>
    <mergeCell ref="F591:H591"/>
    <mergeCell ref="I591:J591"/>
    <mergeCell ref="K591:L591"/>
    <mergeCell ref="A592:B592"/>
    <mergeCell ref="C592:D592"/>
    <mergeCell ref="F592:H592"/>
    <mergeCell ref="I592:J592"/>
    <mergeCell ref="K592:L592"/>
    <mergeCell ref="A585:B585"/>
    <mergeCell ref="C585:D585"/>
    <mergeCell ref="F585:H585"/>
    <mergeCell ref="I585:J585"/>
    <mergeCell ref="K585:L585"/>
    <mergeCell ref="A586:B586"/>
    <mergeCell ref="C586:D586"/>
    <mergeCell ref="F586:H586"/>
    <mergeCell ref="I586:J586"/>
    <mergeCell ref="K586:L586"/>
    <mergeCell ref="A587:B587"/>
    <mergeCell ref="C587:D587"/>
    <mergeCell ref="F587:H587"/>
    <mergeCell ref="I587:J587"/>
    <mergeCell ref="K587:L587"/>
    <mergeCell ref="A588:B588"/>
    <mergeCell ref="C588:D588"/>
    <mergeCell ref="F588:H588"/>
    <mergeCell ref="I588:J588"/>
    <mergeCell ref="K588:L588"/>
    <mergeCell ref="A581:B581"/>
    <mergeCell ref="C581:D581"/>
    <mergeCell ref="F581:H581"/>
    <mergeCell ref="I581:J581"/>
    <mergeCell ref="K581:L581"/>
    <mergeCell ref="A582:B582"/>
    <mergeCell ref="C582:D582"/>
    <mergeCell ref="F582:H582"/>
    <mergeCell ref="I582:J582"/>
    <mergeCell ref="K582:L582"/>
    <mergeCell ref="A583:B583"/>
    <mergeCell ref="C583:D583"/>
    <mergeCell ref="F583:H583"/>
    <mergeCell ref="I583:J583"/>
    <mergeCell ref="K583:L583"/>
    <mergeCell ref="A584:B584"/>
    <mergeCell ref="C584:D584"/>
    <mergeCell ref="F584:H584"/>
    <mergeCell ref="I584:J584"/>
    <mergeCell ref="K584:L584"/>
    <mergeCell ref="A577:B577"/>
    <mergeCell ref="C577:D577"/>
    <mergeCell ref="F577:H577"/>
    <mergeCell ref="I577:J577"/>
    <mergeCell ref="K577:L577"/>
    <mergeCell ref="A578:B578"/>
    <mergeCell ref="C578:D578"/>
    <mergeCell ref="F578:H578"/>
    <mergeCell ref="I578:J578"/>
    <mergeCell ref="K578:L578"/>
    <mergeCell ref="A579:B579"/>
    <mergeCell ref="C579:D579"/>
    <mergeCell ref="F579:H579"/>
    <mergeCell ref="I579:J579"/>
    <mergeCell ref="K579:L579"/>
    <mergeCell ref="A580:B580"/>
    <mergeCell ref="C580:D580"/>
    <mergeCell ref="F580:H580"/>
    <mergeCell ref="I580:J580"/>
    <mergeCell ref="K580:L580"/>
    <mergeCell ref="A573:B573"/>
    <mergeCell ref="C573:D573"/>
    <mergeCell ref="F573:H573"/>
    <mergeCell ref="I573:J573"/>
    <mergeCell ref="K573:L573"/>
    <mergeCell ref="A574:B574"/>
    <mergeCell ref="C574:D574"/>
    <mergeCell ref="F574:H574"/>
    <mergeCell ref="I574:J574"/>
    <mergeCell ref="K574:L574"/>
    <mergeCell ref="A575:B575"/>
    <mergeCell ref="C575:D575"/>
    <mergeCell ref="F575:H575"/>
    <mergeCell ref="I575:J575"/>
    <mergeCell ref="K575:L575"/>
    <mergeCell ref="A576:B576"/>
    <mergeCell ref="C576:D576"/>
    <mergeCell ref="F576:H576"/>
    <mergeCell ref="I576:J576"/>
    <mergeCell ref="K576:L576"/>
    <mergeCell ref="A569:B569"/>
    <mergeCell ref="C569:D569"/>
    <mergeCell ref="F569:H569"/>
    <mergeCell ref="I569:J569"/>
    <mergeCell ref="K569:L569"/>
    <mergeCell ref="A570:B570"/>
    <mergeCell ref="C570:D570"/>
    <mergeCell ref="F570:H570"/>
    <mergeCell ref="I570:J570"/>
    <mergeCell ref="K570:L570"/>
    <mergeCell ref="A571:B571"/>
    <mergeCell ref="C571:D571"/>
    <mergeCell ref="F571:H571"/>
    <mergeCell ref="I571:J571"/>
    <mergeCell ref="K571:L571"/>
    <mergeCell ref="A572:B572"/>
    <mergeCell ref="C572:D572"/>
    <mergeCell ref="F572:H572"/>
    <mergeCell ref="I572:J572"/>
    <mergeCell ref="K572:L572"/>
    <mergeCell ref="A565:B565"/>
    <mergeCell ref="C565:D565"/>
    <mergeCell ref="F565:H565"/>
    <mergeCell ref="I565:J565"/>
    <mergeCell ref="K565:L565"/>
    <mergeCell ref="A566:B566"/>
    <mergeCell ref="C566:D566"/>
    <mergeCell ref="F566:H566"/>
    <mergeCell ref="I566:J566"/>
    <mergeCell ref="K566:L566"/>
    <mergeCell ref="A567:B567"/>
    <mergeCell ref="C567:D567"/>
    <mergeCell ref="F567:H567"/>
    <mergeCell ref="I567:J567"/>
    <mergeCell ref="K567:L567"/>
    <mergeCell ref="A568:B568"/>
    <mergeCell ref="C568:D568"/>
    <mergeCell ref="F568:H568"/>
    <mergeCell ref="I568:J568"/>
    <mergeCell ref="K568:L568"/>
    <mergeCell ref="A561:B561"/>
    <mergeCell ref="C561:D561"/>
    <mergeCell ref="F561:H561"/>
    <mergeCell ref="I561:J561"/>
    <mergeCell ref="K561:L561"/>
    <mergeCell ref="A562:B562"/>
    <mergeCell ref="C562:D562"/>
    <mergeCell ref="F562:H562"/>
    <mergeCell ref="I562:J562"/>
    <mergeCell ref="K562:L562"/>
    <mergeCell ref="A563:B563"/>
    <mergeCell ref="C563:D563"/>
    <mergeCell ref="F563:H563"/>
    <mergeCell ref="I563:J563"/>
    <mergeCell ref="K563:L563"/>
    <mergeCell ref="A564:B564"/>
    <mergeCell ref="C564:D564"/>
    <mergeCell ref="F564:H564"/>
    <mergeCell ref="I564:J564"/>
    <mergeCell ref="K564:L564"/>
    <mergeCell ref="A557:B557"/>
    <mergeCell ref="C557:D557"/>
    <mergeCell ref="F557:H557"/>
    <mergeCell ref="I557:J557"/>
    <mergeCell ref="K557:L557"/>
    <mergeCell ref="A558:B558"/>
    <mergeCell ref="C558:D558"/>
    <mergeCell ref="F558:H558"/>
    <mergeCell ref="I558:J558"/>
    <mergeCell ref="K558:L558"/>
    <mergeCell ref="A559:B559"/>
    <mergeCell ref="C559:D559"/>
    <mergeCell ref="F559:H559"/>
    <mergeCell ref="I559:J559"/>
    <mergeCell ref="K559:L559"/>
    <mergeCell ref="A560:B560"/>
    <mergeCell ref="C560:D560"/>
    <mergeCell ref="F560:H560"/>
    <mergeCell ref="I560:J560"/>
    <mergeCell ref="K560:L560"/>
    <mergeCell ref="A553:B553"/>
    <mergeCell ref="C553:D553"/>
    <mergeCell ref="F553:H553"/>
    <mergeCell ref="I553:J553"/>
    <mergeCell ref="K553:L553"/>
    <mergeCell ref="A554:B554"/>
    <mergeCell ref="C554:D554"/>
    <mergeCell ref="F554:H554"/>
    <mergeCell ref="I554:J554"/>
    <mergeCell ref="K554:L554"/>
    <mergeCell ref="A555:B555"/>
    <mergeCell ref="C555:D555"/>
    <mergeCell ref="F555:H555"/>
    <mergeCell ref="I555:J555"/>
    <mergeCell ref="K555:L555"/>
    <mergeCell ref="A556:B556"/>
    <mergeCell ref="C556:D556"/>
    <mergeCell ref="F556:H556"/>
    <mergeCell ref="I556:J556"/>
    <mergeCell ref="K556:L556"/>
    <mergeCell ref="A549:B549"/>
    <mergeCell ref="C549:D549"/>
    <mergeCell ref="F549:H549"/>
    <mergeCell ref="I549:J549"/>
    <mergeCell ref="K549:L549"/>
    <mergeCell ref="A550:B550"/>
    <mergeCell ref="C550:D550"/>
    <mergeCell ref="F550:H550"/>
    <mergeCell ref="I550:J550"/>
    <mergeCell ref="K550:L550"/>
    <mergeCell ref="A551:B551"/>
    <mergeCell ref="C551:D551"/>
    <mergeCell ref="F551:H551"/>
    <mergeCell ref="I551:J551"/>
    <mergeCell ref="K551:L551"/>
    <mergeCell ref="A552:B552"/>
    <mergeCell ref="C552:D552"/>
    <mergeCell ref="F552:H552"/>
    <mergeCell ref="I552:J552"/>
    <mergeCell ref="K552:L552"/>
    <mergeCell ref="A545:B545"/>
    <mergeCell ref="C545:D545"/>
    <mergeCell ref="F545:H545"/>
    <mergeCell ref="I545:J545"/>
    <mergeCell ref="K545:L545"/>
    <mergeCell ref="A546:B546"/>
    <mergeCell ref="C546:D546"/>
    <mergeCell ref="F546:H546"/>
    <mergeCell ref="I546:J546"/>
    <mergeCell ref="K546:L546"/>
    <mergeCell ref="A547:B547"/>
    <mergeCell ref="C547:D547"/>
    <mergeCell ref="F547:H547"/>
    <mergeCell ref="I547:J547"/>
    <mergeCell ref="K547:L547"/>
    <mergeCell ref="A548:B548"/>
    <mergeCell ref="C548:D548"/>
    <mergeCell ref="F548:H548"/>
    <mergeCell ref="I548:J548"/>
    <mergeCell ref="K548:L548"/>
    <mergeCell ref="A541:B541"/>
    <mergeCell ref="C541:D541"/>
    <mergeCell ref="F541:H541"/>
    <mergeCell ref="I541:J541"/>
    <mergeCell ref="K541:L541"/>
    <mergeCell ref="A542:B542"/>
    <mergeCell ref="C542:D542"/>
    <mergeCell ref="F542:H542"/>
    <mergeCell ref="I542:J542"/>
    <mergeCell ref="K542:L542"/>
    <mergeCell ref="A543:B543"/>
    <mergeCell ref="C543:D543"/>
    <mergeCell ref="F543:H543"/>
    <mergeCell ref="I543:J543"/>
    <mergeCell ref="K543:L543"/>
    <mergeCell ref="A544:B544"/>
    <mergeCell ref="C544:D544"/>
    <mergeCell ref="F544:H544"/>
    <mergeCell ref="I544:J544"/>
    <mergeCell ref="K544:L544"/>
    <mergeCell ref="A537:B537"/>
    <mergeCell ref="C537:D537"/>
    <mergeCell ref="F537:H537"/>
    <mergeCell ref="I537:J537"/>
    <mergeCell ref="K537:L537"/>
    <mergeCell ref="A538:B538"/>
    <mergeCell ref="C538:D538"/>
    <mergeCell ref="F538:H538"/>
    <mergeCell ref="I538:J538"/>
    <mergeCell ref="K538:L538"/>
    <mergeCell ref="A539:B539"/>
    <mergeCell ref="C539:D539"/>
    <mergeCell ref="F539:H539"/>
    <mergeCell ref="I539:J539"/>
    <mergeCell ref="K539:L539"/>
    <mergeCell ref="A540:B540"/>
    <mergeCell ref="C540:D540"/>
    <mergeCell ref="F540:H540"/>
    <mergeCell ref="I540:J540"/>
    <mergeCell ref="K540:L540"/>
    <mergeCell ref="A533:B533"/>
    <mergeCell ref="C533:D533"/>
    <mergeCell ref="F533:H533"/>
    <mergeCell ref="I533:J533"/>
    <mergeCell ref="K533:L533"/>
    <mergeCell ref="A534:B534"/>
    <mergeCell ref="C534:D534"/>
    <mergeCell ref="F534:H534"/>
    <mergeCell ref="I534:J534"/>
    <mergeCell ref="K534:L534"/>
    <mergeCell ref="A535:B535"/>
    <mergeCell ref="C535:D535"/>
    <mergeCell ref="F535:H535"/>
    <mergeCell ref="I535:J535"/>
    <mergeCell ref="K535:L535"/>
    <mergeCell ref="A536:B536"/>
    <mergeCell ref="C536:D536"/>
    <mergeCell ref="F536:H536"/>
    <mergeCell ref="I536:J536"/>
    <mergeCell ref="K536:L536"/>
    <mergeCell ref="A529:B529"/>
    <mergeCell ref="C529:D529"/>
    <mergeCell ref="F529:H529"/>
    <mergeCell ref="I529:J529"/>
    <mergeCell ref="K529:L529"/>
    <mergeCell ref="A530:B530"/>
    <mergeCell ref="C530:D530"/>
    <mergeCell ref="F530:H530"/>
    <mergeCell ref="I530:J530"/>
    <mergeCell ref="K530:L530"/>
    <mergeCell ref="A531:B531"/>
    <mergeCell ref="C531:D531"/>
    <mergeCell ref="F531:H531"/>
    <mergeCell ref="I531:J531"/>
    <mergeCell ref="K531:L531"/>
    <mergeCell ref="A532:B532"/>
    <mergeCell ref="C532:D532"/>
    <mergeCell ref="F532:H532"/>
    <mergeCell ref="I532:J532"/>
    <mergeCell ref="K532:L532"/>
    <mergeCell ref="A525:B525"/>
    <mergeCell ref="C525:D525"/>
    <mergeCell ref="F525:H525"/>
    <mergeCell ref="I525:J525"/>
    <mergeCell ref="K525:L525"/>
    <mergeCell ref="A526:B526"/>
    <mergeCell ref="C526:D526"/>
    <mergeCell ref="F526:H526"/>
    <mergeCell ref="I526:J526"/>
    <mergeCell ref="K526:L526"/>
    <mergeCell ref="A527:B527"/>
    <mergeCell ref="C527:D527"/>
    <mergeCell ref="F527:H527"/>
    <mergeCell ref="I527:J527"/>
    <mergeCell ref="K527:L527"/>
    <mergeCell ref="A528:B528"/>
    <mergeCell ref="C528:D528"/>
    <mergeCell ref="F528:H528"/>
    <mergeCell ref="I528:J528"/>
    <mergeCell ref="K528:L528"/>
    <mergeCell ref="A521:B521"/>
    <mergeCell ref="C521:D521"/>
    <mergeCell ref="F521:H521"/>
    <mergeCell ref="I521:J521"/>
    <mergeCell ref="K521:L521"/>
    <mergeCell ref="A522:B522"/>
    <mergeCell ref="C522:D522"/>
    <mergeCell ref="F522:H522"/>
    <mergeCell ref="I522:J522"/>
    <mergeCell ref="K522:L522"/>
    <mergeCell ref="A523:B523"/>
    <mergeCell ref="C523:D523"/>
    <mergeCell ref="F523:H523"/>
    <mergeCell ref="I523:J523"/>
    <mergeCell ref="K523:L523"/>
    <mergeCell ref="A524:B524"/>
    <mergeCell ref="C524:D524"/>
    <mergeCell ref="F524:H524"/>
    <mergeCell ref="I524:J524"/>
    <mergeCell ref="K524:L524"/>
    <mergeCell ref="A517:B517"/>
    <mergeCell ref="C517:D517"/>
    <mergeCell ref="F517:H517"/>
    <mergeCell ref="I517:J517"/>
    <mergeCell ref="K517:L517"/>
    <mergeCell ref="A518:B518"/>
    <mergeCell ref="C518:D518"/>
    <mergeCell ref="F518:H518"/>
    <mergeCell ref="I518:J518"/>
    <mergeCell ref="K518:L518"/>
    <mergeCell ref="A519:B519"/>
    <mergeCell ref="C519:D519"/>
    <mergeCell ref="F519:H519"/>
    <mergeCell ref="I519:J519"/>
    <mergeCell ref="K519:L519"/>
    <mergeCell ref="A520:B520"/>
    <mergeCell ref="C520:D520"/>
    <mergeCell ref="F520:H520"/>
    <mergeCell ref="I520:J520"/>
    <mergeCell ref="K520:L520"/>
    <mergeCell ref="A513:B513"/>
    <mergeCell ref="C513:D513"/>
    <mergeCell ref="F513:H513"/>
    <mergeCell ref="I513:J513"/>
    <mergeCell ref="K513:L513"/>
    <mergeCell ref="A514:B514"/>
    <mergeCell ref="C514:D514"/>
    <mergeCell ref="F514:H514"/>
    <mergeCell ref="I514:J514"/>
    <mergeCell ref="K514:L514"/>
    <mergeCell ref="A515:B515"/>
    <mergeCell ref="C515:D515"/>
    <mergeCell ref="F515:H515"/>
    <mergeCell ref="I515:J515"/>
    <mergeCell ref="K515:L515"/>
    <mergeCell ref="A516:B516"/>
    <mergeCell ref="C516:D516"/>
    <mergeCell ref="F516:H516"/>
    <mergeCell ref="I516:J516"/>
    <mergeCell ref="K516:L516"/>
    <mergeCell ref="A509:B509"/>
    <mergeCell ref="C509:D509"/>
    <mergeCell ref="F509:H509"/>
    <mergeCell ref="I509:J509"/>
    <mergeCell ref="K509:L509"/>
    <mergeCell ref="A510:B510"/>
    <mergeCell ref="C510:D510"/>
    <mergeCell ref="F510:H510"/>
    <mergeCell ref="I510:J510"/>
    <mergeCell ref="K510:L510"/>
    <mergeCell ref="A511:B511"/>
    <mergeCell ref="C511:D511"/>
    <mergeCell ref="F511:H511"/>
    <mergeCell ref="I511:J511"/>
    <mergeCell ref="K511:L511"/>
    <mergeCell ref="A512:B512"/>
    <mergeCell ref="C512:D512"/>
    <mergeCell ref="F512:H512"/>
    <mergeCell ref="I512:J512"/>
    <mergeCell ref="K512:L512"/>
    <mergeCell ref="A505:B505"/>
    <mergeCell ref="C505:D505"/>
    <mergeCell ref="F505:H505"/>
    <mergeCell ref="I505:J505"/>
    <mergeCell ref="K505:L505"/>
    <mergeCell ref="A506:B506"/>
    <mergeCell ref="C506:D506"/>
    <mergeCell ref="F506:H506"/>
    <mergeCell ref="I506:J506"/>
    <mergeCell ref="K506:L506"/>
    <mergeCell ref="A507:B507"/>
    <mergeCell ref="C507:D507"/>
    <mergeCell ref="F507:H507"/>
    <mergeCell ref="I507:J507"/>
    <mergeCell ref="K507:L507"/>
    <mergeCell ref="A508:B508"/>
    <mergeCell ref="C508:D508"/>
    <mergeCell ref="F508:H508"/>
    <mergeCell ref="I508:J508"/>
    <mergeCell ref="K508:L508"/>
    <mergeCell ref="A501:B501"/>
    <mergeCell ref="C501:D501"/>
    <mergeCell ref="F501:H501"/>
    <mergeCell ref="I501:J501"/>
    <mergeCell ref="K501:L501"/>
    <mergeCell ref="A502:B502"/>
    <mergeCell ref="C502:D502"/>
    <mergeCell ref="F502:H502"/>
    <mergeCell ref="I502:J502"/>
    <mergeCell ref="K502:L502"/>
    <mergeCell ref="A503:B503"/>
    <mergeCell ref="C503:D503"/>
    <mergeCell ref="F503:H503"/>
    <mergeCell ref="I503:J503"/>
    <mergeCell ref="K503:L503"/>
    <mergeCell ref="A504:B504"/>
    <mergeCell ref="C504:D504"/>
    <mergeCell ref="F504:H504"/>
    <mergeCell ref="I504:J504"/>
    <mergeCell ref="K504:L504"/>
    <mergeCell ref="A497:B497"/>
    <mergeCell ref="C497:D497"/>
    <mergeCell ref="F497:H497"/>
    <mergeCell ref="I497:J497"/>
    <mergeCell ref="K497:L497"/>
    <mergeCell ref="A498:B498"/>
    <mergeCell ref="C498:D498"/>
    <mergeCell ref="F498:H498"/>
    <mergeCell ref="I498:J498"/>
    <mergeCell ref="K498:L498"/>
    <mergeCell ref="A499:B499"/>
    <mergeCell ref="C499:D499"/>
    <mergeCell ref="F499:H499"/>
    <mergeCell ref="I499:J499"/>
    <mergeCell ref="K499:L499"/>
    <mergeCell ref="A500:B500"/>
    <mergeCell ref="C500:D500"/>
    <mergeCell ref="F500:H500"/>
    <mergeCell ref="I500:J500"/>
    <mergeCell ref="K500:L500"/>
    <mergeCell ref="A493:B493"/>
    <mergeCell ref="C493:D493"/>
    <mergeCell ref="F493:H493"/>
    <mergeCell ref="I493:J493"/>
    <mergeCell ref="K493:L493"/>
    <mergeCell ref="A494:B494"/>
    <mergeCell ref="C494:D494"/>
    <mergeCell ref="F494:H494"/>
    <mergeCell ref="I494:J494"/>
    <mergeCell ref="K494:L494"/>
    <mergeCell ref="A495:B495"/>
    <mergeCell ref="C495:D495"/>
    <mergeCell ref="F495:H495"/>
    <mergeCell ref="I495:J495"/>
    <mergeCell ref="K495:L495"/>
    <mergeCell ref="A496:B496"/>
    <mergeCell ref="C496:D496"/>
    <mergeCell ref="F496:H496"/>
    <mergeCell ref="I496:J496"/>
    <mergeCell ref="K496:L496"/>
    <mergeCell ref="A489:B489"/>
    <mergeCell ref="C489:D489"/>
    <mergeCell ref="F489:H489"/>
    <mergeCell ref="I489:J489"/>
    <mergeCell ref="K489:L489"/>
    <mergeCell ref="A490:B490"/>
    <mergeCell ref="C490:D490"/>
    <mergeCell ref="F490:H490"/>
    <mergeCell ref="I490:J490"/>
    <mergeCell ref="K490:L490"/>
    <mergeCell ref="A491:B491"/>
    <mergeCell ref="C491:D491"/>
    <mergeCell ref="F491:H491"/>
    <mergeCell ref="I491:J491"/>
    <mergeCell ref="K491:L491"/>
    <mergeCell ref="A492:B492"/>
    <mergeCell ref="C492:D492"/>
    <mergeCell ref="F492:H492"/>
    <mergeCell ref="I492:J492"/>
    <mergeCell ref="K492:L492"/>
    <mergeCell ref="A485:B485"/>
    <mergeCell ref="C485:D485"/>
    <mergeCell ref="F485:H485"/>
    <mergeCell ref="I485:J485"/>
    <mergeCell ref="K485:L485"/>
    <mergeCell ref="A486:B486"/>
    <mergeCell ref="C486:D486"/>
    <mergeCell ref="F486:H486"/>
    <mergeCell ref="I486:J486"/>
    <mergeCell ref="K486:L486"/>
    <mergeCell ref="A487:B487"/>
    <mergeCell ref="C487:D487"/>
    <mergeCell ref="F487:H487"/>
    <mergeCell ref="I487:J487"/>
    <mergeCell ref="K487:L487"/>
    <mergeCell ref="A488:B488"/>
    <mergeCell ref="C488:D488"/>
    <mergeCell ref="F488:H488"/>
    <mergeCell ref="I488:J488"/>
    <mergeCell ref="K488:L488"/>
    <mergeCell ref="A481:B481"/>
    <mergeCell ref="C481:D481"/>
    <mergeCell ref="F481:H481"/>
    <mergeCell ref="I481:J481"/>
    <mergeCell ref="K481:L481"/>
    <mergeCell ref="A482:B482"/>
    <mergeCell ref="C482:D482"/>
    <mergeCell ref="F482:H482"/>
    <mergeCell ref="I482:J482"/>
    <mergeCell ref="K482:L482"/>
    <mergeCell ref="A483:B483"/>
    <mergeCell ref="C483:D483"/>
    <mergeCell ref="F483:H483"/>
    <mergeCell ref="I483:J483"/>
    <mergeCell ref="K483:L483"/>
    <mergeCell ref="A484:B484"/>
    <mergeCell ref="C484:D484"/>
    <mergeCell ref="F484:H484"/>
    <mergeCell ref="I484:J484"/>
    <mergeCell ref="K484:L484"/>
    <mergeCell ref="A477:B477"/>
    <mergeCell ref="C477:D477"/>
    <mergeCell ref="F477:H477"/>
    <mergeCell ref="I477:J477"/>
    <mergeCell ref="K477:L477"/>
    <mergeCell ref="A478:B478"/>
    <mergeCell ref="C478:D478"/>
    <mergeCell ref="F478:H478"/>
    <mergeCell ref="I478:J478"/>
    <mergeCell ref="K478:L478"/>
    <mergeCell ref="A479:B479"/>
    <mergeCell ref="C479:D479"/>
    <mergeCell ref="F479:H479"/>
    <mergeCell ref="I479:J479"/>
    <mergeCell ref="K479:L479"/>
    <mergeCell ref="A480:B480"/>
    <mergeCell ref="C480:D480"/>
    <mergeCell ref="F480:H480"/>
    <mergeCell ref="I480:J480"/>
    <mergeCell ref="K480:L480"/>
    <mergeCell ref="A473:B473"/>
    <mergeCell ref="C473:D473"/>
    <mergeCell ref="F473:H473"/>
    <mergeCell ref="I473:J473"/>
    <mergeCell ref="K473:L473"/>
    <mergeCell ref="A474:B474"/>
    <mergeCell ref="C474:D474"/>
    <mergeCell ref="F474:H474"/>
    <mergeCell ref="I474:J474"/>
    <mergeCell ref="K474:L474"/>
    <mergeCell ref="A475:B475"/>
    <mergeCell ref="C475:D475"/>
    <mergeCell ref="F475:H475"/>
    <mergeCell ref="I475:J475"/>
    <mergeCell ref="K475:L475"/>
    <mergeCell ref="A476:B476"/>
    <mergeCell ref="C476:D476"/>
    <mergeCell ref="F476:H476"/>
    <mergeCell ref="I476:J476"/>
    <mergeCell ref="K476:L476"/>
    <mergeCell ref="A469:B469"/>
    <mergeCell ref="C469:D469"/>
    <mergeCell ref="F469:H469"/>
    <mergeCell ref="I469:J469"/>
    <mergeCell ref="K469:L469"/>
    <mergeCell ref="A470:B470"/>
    <mergeCell ref="C470:D470"/>
    <mergeCell ref="F470:H470"/>
    <mergeCell ref="I470:J470"/>
    <mergeCell ref="K470:L470"/>
    <mergeCell ref="A471:B471"/>
    <mergeCell ref="C471:D471"/>
    <mergeCell ref="F471:H471"/>
    <mergeCell ref="I471:J471"/>
    <mergeCell ref="K471:L471"/>
    <mergeCell ref="A472:B472"/>
    <mergeCell ref="C472:D472"/>
    <mergeCell ref="F472:H472"/>
    <mergeCell ref="I472:J472"/>
    <mergeCell ref="K472:L472"/>
    <mergeCell ref="A465:B465"/>
    <mergeCell ref="C465:D465"/>
    <mergeCell ref="F465:H465"/>
    <mergeCell ref="I465:J465"/>
    <mergeCell ref="K465:L465"/>
    <mergeCell ref="A466:B466"/>
    <mergeCell ref="C466:D466"/>
    <mergeCell ref="F466:H466"/>
    <mergeCell ref="I466:J466"/>
    <mergeCell ref="K466:L466"/>
    <mergeCell ref="A467:B467"/>
    <mergeCell ref="C467:D467"/>
    <mergeCell ref="F467:H467"/>
    <mergeCell ref="I467:J467"/>
    <mergeCell ref="K467:L467"/>
    <mergeCell ref="A468:B468"/>
    <mergeCell ref="C468:D468"/>
    <mergeCell ref="F468:H468"/>
    <mergeCell ref="I468:J468"/>
    <mergeCell ref="K468:L468"/>
    <mergeCell ref="A461:B461"/>
    <mergeCell ref="C461:D461"/>
    <mergeCell ref="F461:H461"/>
    <mergeCell ref="I461:J461"/>
    <mergeCell ref="K461:L461"/>
    <mergeCell ref="A462:B462"/>
    <mergeCell ref="C462:D462"/>
    <mergeCell ref="F462:H462"/>
    <mergeCell ref="I462:J462"/>
    <mergeCell ref="K462:L462"/>
    <mergeCell ref="A463:B463"/>
    <mergeCell ref="C463:D463"/>
    <mergeCell ref="F463:H463"/>
    <mergeCell ref="I463:J463"/>
    <mergeCell ref="K463:L463"/>
    <mergeCell ref="A464:B464"/>
    <mergeCell ref="C464:D464"/>
    <mergeCell ref="F464:H464"/>
    <mergeCell ref="I464:J464"/>
    <mergeCell ref="K464:L464"/>
    <mergeCell ref="A457:B457"/>
    <mergeCell ref="C457:D457"/>
    <mergeCell ref="F457:H457"/>
    <mergeCell ref="I457:J457"/>
    <mergeCell ref="K457:L457"/>
    <mergeCell ref="A458:B458"/>
    <mergeCell ref="C458:D458"/>
    <mergeCell ref="F458:H458"/>
    <mergeCell ref="I458:J458"/>
    <mergeCell ref="K458:L458"/>
    <mergeCell ref="A459:B459"/>
    <mergeCell ref="C459:D459"/>
    <mergeCell ref="F459:H459"/>
    <mergeCell ref="I459:J459"/>
    <mergeCell ref="K459:L459"/>
    <mergeCell ref="A460:B460"/>
    <mergeCell ref="C460:D460"/>
    <mergeCell ref="F460:H460"/>
    <mergeCell ref="I460:J460"/>
    <mergeCell ref="K460:L460"/>
    <mergeCell ref="A453:B453"/>
    <mergeCell ref="C453:D453"/>
    <mergeCell ref="F453:H453"/>
    <mergeCell ref="I453:J453"/>
    <mergeCell ref="K453:L453"/>
    <mergeCell ref="A454:B454"/>
    <mergeCell ref="C454:D454"/>
    <mergeCell ref="F454:H454"/>
    <mergeCell ref="I454:J454"/>
    <mergeCell ref="K454:L454"/>
    <mergeCell ref="A455:B455"/>
    <mergeCell ref="C455:D455"/>
    <mergeCell ref="F455:H455"/>
    <mergeCell ref="I455:J455"/>
    <mergeCell ref="K455:L455"/>
    <mergeCell ref="A456:B456"/>
    <mergeCell ref="C456:D456"/>
    <mergeCell ref="F456:H456"/>
    <mergeCell ref="I456:J456"/>
    <mergeCell ref="K456:L456"/>
    <mergeCell ref="A449:B449"/>
    <mergeCell ref="C449:D449"/>
    <mergeCell ref="F449:H449"/>
    <mergeCell ref="I449:J449"/>
    <mergeCell ref="K449:L449"/>
    <mergeCell ref="A450:B450"/>
    <mergeCell ref="C450:D450"/>
    <mergeCell ref="F450:H450"/>
    <mergeCell ref="I450:J450"/>
    <mergeCell ref="K450:L450"/>
    <mergeCell ref="A451:B451"/>
    <mergeCell ref="C451:D451"/>
    <mergeCell ref="F451:H451"/>
    <mergeCell ref="I451:J451"/>
    <mergeCell ref="K451:L451"/>
    <mergeCell ref="A452:B452"/>
    <mergeCell ref="C452:D452"/>
    <mergeCell ref="F452:H452"/>
    <mergeCell ref="I452:J452"/>
    <mergeCell ref="K452:L452"/>
    <mergeCell ref="A445:B445"/>
    <mergeCell ref="C445:D445"/>
    <mergeCell ref="F445:H445"/>
    <mergeCell ref="I445:J445"/>
    <mergeCell ref="K445:L445"/>
    <mergeCell ref="A446:B446"/>
    <mergeCell ref="C446:D446"/>
    <mergeCell ref="F446:H446"/>
    <mergeCell ref="I446:J446"/>
    <mergeCell ref="K446:L446"/>
    <mergeCell ref="A447:B447"/>
    <mergeCell ref="C447:D447"/>
    <mergeCell ref="F447:H447"/>
    <mergeCell ref="I447:J447"/>
    <mergeCell ref="K447:L447"/>
    <mergeCell ref="A448:B448"/>
    <mergeCell ref="C448:D448"/>
    <mergeCell ref="F448:H448"/>
    <mergeCell ref="I448:J448"/>
    <mergeCell ref="K448:L448"/>
    <mergeCell ref="A441:B441"/>
    <mergeCell ref="C441:D441"/>
    <mergeCell ref="F441:H441"/>
    <mergeCell ref="I441:J441"/>
    <mergeCell ref="K441:L441"/>
    <mergeCell ref="A442:B442"/>
    <mergeCell ref="C442:D442"/>
    <mergeCell ref="F442:H442"/>
    <mergeCell ref="I442:J442"/>
    <mergeCell ref="K442:L442"/>
    <mergeCell ref="A443:B443"/>
    <mergeCell ref="C443:D443"/>
    <mergeCell ref="F443:H443"/>
    <mergeCell ref="I443:J443"/>
    <mergeCell ref="K443:L443"/>
    <mergeCell ref="A444:B444"/>
    <mergeCell ref="C444:D444"/>
    <mergeCell ref="F444:H444"/>
    <mergeCell ref="I444:J444"/>
    <mergeCell ref="K444:L444"/>
    <mergeCell ref="A437:B437"/>
    <mergeCell ref="C437:D437"/>
    <mergeCell ref="F437:H437"/>
    <mergeCell ref="I437:J437"/>
    <mergeCell ref="K437:L437"/>
    <mergeCell ref="A438:B438"/>
    <mergeCell ref="C438:D438"/>
    <mergeCell ref="F438:H438"/>
    <mergeCell ref="I438:J438"/>
    <mergeCell ref="K438:L438"/>
    <mergeCell ref="A439:B439"/>
    <mergeCell ref="C439:D439"/>
    <mergeCell ref="F439:H439"/>
    <mergeCell ref="I439:J439"/>
    <mergeCell ref="K439:L439"/>
    <mergeCell ref="A440:B440"/>
    <mergeCell ref="C440:D440"/>
    <mergeCell ref="F440:H440"/>
    <mergeCell ref="I440:J440"/>
    <mergeCell ref="K440:L440"/>
    <mergeCell ref="A433:B433"/>
    <mergeCell ref="C433:D433"/>
    <mergeCell ref="F433:H433"/>
    <mergeCell ref="I433:J433"/>
    <mergeCell ref="K433:L433"/>
    <mergeCell ref="A434:B434"/>
    <mergeCell ref="C434:D434"/>
    <mergeCell ref="F434:H434"/>
    <mergeCell ref="I434:J434"/>
    <mergeCell ref="K434:L434"/>
    <mergeCell ref="A435:B435"/>
    <mergeCell ref="C435:D435"/>
    <mergeCell ref="F435:H435"/>
    <mergeCell ref="I435:J435"/>
    <mergeCell ref="K435:L435"/>
    <mergeCell ref="A436:B436"/>
    <mergeCell ref="C436:D436"/>
    <mergeCell ref="F436:H436"/>
    <mergeCell ref="I436:J436"/>
    <mergeCell ref="K436:L436"/>
    <mergeCell ref="A429:B429"/>
    <mergeCell ref="C429:D429"/>
    <mergeCell ref="F429:H429"/>
    <mergeCell ref="I429:J429"/>
    <mergeCell ref="K429:L429"/>
    <mergeCell ref="A430:B430"/>
    <mergeCell ref="C430:D430"/>
    <mergeCell ref="F430:H430"/>
    <mergeCell ref="I430:J430"/>
    <mergeCell ref="K430:L430"/>
    <mergeCell ref="A431:B431"/>
    <mergeCell ref="C431:D431"/>
    <mergeCell ref="F431:H431"/>
    <mergeCell ref="I431:J431"/>
    <mergeCell ref="K431:L431"/>
    <mergeCell ref="A432:B432"/>
    <mergeCell ref="C432:D432"/>
    <mergeCell ref="F432:H432"/>
    <mergeCell ref="I432:J432"/>
    <mergeCell ref="K432:L432"/>
    <mergeCell ref="A425:B425"/>
    <mergeCell ref="C425:D425"/>
    <mergeCell ref="F425:H425"/>
    <mergeCell ref="I425:J425"/>
    <mergeCell ref="K425:L425"/>
    <mergeCell ref="A426:B426"/>
    <mergeCell ref="C426:D426"/>
    <mergeCell ref="F426:H426"/>
    <mergeCell ref="I426:J426"/>
    <mergeCell ref="K426:L426"/>
    <mergeCell ref="A427:B427"/>
    <mergeCell ref="C427:D427"/>
    <mergeCell ref="F427:H427"/>
    <mergeCell ref="I427:J427"/>
    <mergeCell ref="K427:L427"/>
    <mergeCell ref="A428:B428"/>
    <mergeCell ref="C428:D428"/>
    <mergeCell ref="F428:H428"/>
    <mergeCell ref="I428:J428"/>
    <mergeCell ref="K428:L428"/>
    <mergeCell ref="A421:B421"/>
    <mergeCell ref="C421:D421"/>
    <mergeCell ref="F421:H421"/>
    <mergeCell ref="I421:J421"/>
    <mergeCell ref="K421:L421"/>
    <mergeCell ref="A422:B422"/>
    <mergeCell ref="C422:D422"/>
    <mergeCell ref="F422:H422"/>
    <mergeCell ref="I422:J422"/>
    <mergeCell ref="K422:L422"/>
    <mergeCell ref="A423:B423"/>
    <mergeCell ref="C423:D423"/>
    <mergeCell ref="F423:H423"/>
    <mergeCell ref="I423:J423"/>
    <mergeCell ref="K423:L423"/>
    <mergeCell ref="A424:B424"/>
    <mergeCell ref="C424:D424"/>
    <mergeCell ref="F424:H424"/>
    <mergeCell ref="I424:J424"/>
    <mergeCell ref="K424:L424"/>
    <mergeCell ref="A417:B417"/>
    <mergeCell ref="C417:D417"/>
    <mergeCell ref="F417:H417"/>
    <mergeCell ref="I417:J417"/>
    <mergeCell ref="K417:L417"/>
    <mergeCell ref="A418:B418"/>
    <mergeCell ref="C418:D418"/>
    <mergeCell ref="F418:H418"/>
    <mergeCell ref="I418:J418"/>
    <mergeCell ref="K418:L418"/>
    <mergeCell ref="A419:B419"/>
    <mergeCell ref="C419:D419"/>
    <mergeCell ref="F419:H419"/>
    <mergeCell ref="I419:J419"/>
    <mergeCell ref="K419:L419"/>
    <mergeCell ref="A420:B420"/>
    <mergeCell ref="C420:D420"/>
    <mergeCell ref="F420:H420"/>
    <mergeCell ref="I420:J420"/>
    <mergeCell ref="K420:L420"/>
    <mergeCell ref="A413:B413"/>
    <mergeCell ref="C413:D413"/>
    <mergeCell ref="F413:H413"/>
    <mergeCell ref="I413:J413"/>
    <mergeCell ref="K413:L413"/>
    <mergeCell ref="A414:B414"/>
    <mergeCell ref="C414:D414"/>
    <mergeCell ref="F414:H414"/>
    <mergeCell ref="I414:J414"/>
    <mergeCell ref="K414:L414"/>
    <mergeCell ref="A415:B415"/>
    <mergeCell ref="C415:D415"/>
    <mergeCell ref="F415:H415"/>
    <mergeCell ref="I415:J415"/>
    <mergeCell ref="K415:L415"/>
    <mergeCell ref="A416:B416"/>
    <mergeCell ref="C416:D416"/>
    <mergeCell ref="F416:H416"/>
    <mergeCell ref="I416:J416"/>
    <mergeCell ref="K416:L416"/>
    <mergeCell ref="A409:B409"/>
    <mergeCell ref="C409:D409"/>
    <mergeCell ref="F409:H409"/>
    <mergeCell ref="I409:J409"/>
    <mergeCell ref="K409:L409"/>
    <mergeCell ref="A410:B410"/>
    <mergeCell ref="C410:D410"/>
    <mergeCell ref="F410:H410"/>
    <mergeCell ref="I410:J410"/>
    <mergeCell ref="K410:L410"/>
    <mergeCell ref="A411:B411"/>
    <mergeCell ref="C411:D411"/>
    <mergeCell ref="F411:H411"/>
    <mergeCell ref="I411:J411"/>
    <mergeCell ref="K411:L411"/>
    <mergeCell ref="A412:B412"/>
    <mergeCell ref="C412:D412"/>
    <mergeCell ref="F412:H412"/>
    <mergeCell ref="I412:J412"/>
    <mergeCell ref="K412:L412"/>
    <mergeCell ref="A405:B405"/>
    <mergeCell ref="C405:D405"/>
    <mergeCell ref="F405:H405"/>
    <mergeCell ref="I405:J405"/>
    <mergeCell ref="K405:L405"/>
    <mergeCell ref="A406:B406"/>
    <mergeCell ref="C406:D406"/>
    <mergeCell ref="F406:H406"/>
    <mergeCell ref="I406:J406"/>
    <mergeCell ref="K406:L406"/>
    <mergeCell ref="A407:B407"/>
    <mergeCell ref="C407:D407"/>
    <mergeCell ref="F407:H407"/>
    <mergeCell ref="I407:J407"/>
    <mergeCell ref="K407:L407"/>
    <mergeCell ref="A408:B408"/>
    <mergeCell ref="C408:D408"/>
    <mergeCell ref="F408:H408"/>
    <mergeCell ref="I408:J408"/>
    <mergeCell ref="K408:L408"/>
    <mergeCell ref="A401:B401"/>
    <mergeCell ref="C401:D401"/>
    <mergeCell ref="F401:H401"/>
    <mergeCell ref="I401:J401"/>
    <mergeCell ref="K401:L401"/>
    <mergeCell ref="A402:B402"/>
    <mergeCell ref="C402:D402"/>
    <mergeCell ref="F402:H402"/>
    <mergeCell ref="I402:J402"/>
    <mergeCell ref="K402:L402"/>
    <mergeCell ref="A403:B403"/>
    <mergeCell ref="C403:D403"/>
    <mergeCell ref="F403:H403"/>
    <mergeCell ref="I403:J403"/>
    <mergeCell ref="K403:L403"/>
    <mergeCell ref="A404:B404"/>
    <mergeCell ref="C404:D404"/>
    <mergeCell ref="F404:H404"/>
    <mergeCell ref="I404:J404"/>
    <mergeCell ref="K404:L404"/>
    <mergeCell ref="A397:B397"/>
    <mergeCell ref="C397:D397"/>
    <mergeCell ref="F397:H397"/>
    <mergeCell ref="I397:J397"/>
    <mergeCell ref="K397:L397"/>
    <mergeCell ref="A398:B398"/>
    <mergeCell ref="C398:D398"/>
    <mergeCell ref="F398:H398"/>
    <mergeCell ref="I398:J398"/>
    <mergeCell ref="K398:L398"/>
    <mergeCell ref="A399:B399"/>
    <mergeCell ref="C399:D399"/>
    <mergeCell ref="F399:H399"/>
    <mergeCell ref="I399:J399"/>
    <mergeCell ref="K399:L399"/>
    <mergeCell ref="A400:B400"/>
    <mergeCell ref="C400:D400"/>
    <mergeCell ref="F400:H400"/>
    <mergeCell ref="I400:J400"/>
    <mergeCell ref="K400:L400"/>
    <mergeCell ref="A393:B393"/>
    <mergeCell ref="C393:D393"/>
    <mergeCell ref="F393:H393"/>
    <mergeCell ref="I393:J393"/>
    <mergeCell ref="K393:L393"/>
    <mergeCell ref="A394:B394"/>
    <mergeCell ref="C394:D394"/>
    <mergeCell ref="F394:H394"/>
    <mergeCell ref="I394:J394"/>
    <mergeCell ref="K394:L394"/>
    <mergeCell ref="A395:B395"/>
    <mergeCell ref="C395:D395"/>
    <mergeCell ref="F395:H395"/>
    <mergeCell ref="I395:J395"/>
    <mergeCell ref="K395:L395"/>
    <mergeCell ref="A396:B396"/>
    <mergeCell ref="C396:D396"/>
    <mergeCell ref="F396:H396"/>
    <mergeCell ref="I396:J396"/>
    <mergeCell ref="K396:L396"/>
    <mergeCell ref="A389:B389"/>
    <mergeCell ref="C389:D389"/>
    <mergeCell ref="F389:H389"/>
    <mergeCell ref="I389:J389"/>
    <mergeCell ref="K389:L389"/>
    <mergeCell ref="A390:B390"/>
    <mergeCell ref="C390:D390"/>
    <mergeCell ref="F390:H390"/>
    <mergeCell ref="I390:J390"/>
    <mergeCell ref="K390:L390"/>
    <mergeCell ref="A391:B391"/>
    <mergeCell ref="C391:D391"/>
    <mergeCell ref="F391:H391"/>
    <mergeCell ref="I391:J391"/>
    <mergeCell ref="K391:L391"/>
    <mergeCell ref="A392:B392"/>
    <mergeCell ref="C392:D392"/>
    <mergeCell ref="F392:H392"/>
    <mergeCell ref="I392:J392"/>
    <mergeCell ref="K392:L392"/>
    <mergeCell ref="A385:B385"/>
    <mergeCell ref="C385:D385"/>
    <mergeCell ref="F385:H385"/>
    <mergeCell ref="I385:J385"/>
    <mergeCell ref="K385:L385"/>
    <mergeCell ref="A386:B386"/>
    <mergeCell ref="C386:D386"/>
    <mergeCell ref="F386:H386"/>
    <mergeCell ref="I386:J386"/>
    <mergeCell ref="K386:L386"/>
    <mergeCell ref="A387:B387"/>
    <mergeCell ref="C387:D387"/>
    <mergeCell ref="F387:H387"/>
    <mergeCell ref="I387:J387"/>
    <mergeCell ref="K387:L387"/>
    <mergeCell ref="A388:B388"/>
    <mergeCell ref="C388:D388"/>
    <mergeCell ref="F388:H388"/>
    <mergeCell ref="I388:J388"/>
    <mergeCell ref="K388:L388"/>
    <mergeCell ref="A381:B381"/>
    <mergeCell ref="C381:D381"/>
    <mergeCell ref="F381:H381"/>
    <mergeCell ref="I381:J381"/>
    <mergeCell ref="K381:L381"/>
    <mergeCell ref="A382:B382"/>
    <mergeCell ref="C382:D382"/>
    <mergeCell ref="F382:H382"/>
    <mergeCell ref="I382:J382"/>
    <mergeCell ref="K382:L382"/>
    <mergeCell ref="A383:B383"/>
    <mergeCell ref="C383:D383"/>
    <mergeCell ref="F383:H383"/>
    <mergeCell ref="I383:J383"/>
    <mergeCell ref="K383:L383"/>
    <mergeCell ref="A384:B384"/>
    <mergeCell ref="C384:D384"/>
    <mergeCell ref="F384:H384"/>
    <mergeCell ref="I384:J384"/>
    <mergeCell ref="K384:L384"/>
    <mergeCell ref="A377:B377"/>
    <mergeCell ref="C377:D377"/>
    <mergeCell ref="F377:H377"/>
    <mergeCell ref="I377:J377"/>
    <mergeCell ref="K377:L377"/>
    <mergeCell ref="A378:B378"/>
    <mergeCell ref="C378:D378"/>
    <mergeCell ref="F378:H378"/>
    <mergeCell ref="I378:J378"/>
    <mergeCell ref="K378:L378"/>
    <mergeCell ref="A379:B379"/>
    <mergeCell ref="C379:D379"/>
    <mergeCell ref="F379:H379"/>
    <mergeCell ref="I379:J379"/>
    <mergeCell ref="K379:L379"/>
    <mergeCell ref="A380:B380"/>
    <mergeCell ref="C380:D380"/>
    <mergeCell ref="F380:H380"/>
    <mergeCell ref="I380:J380"/>
    <mergeCell ref="K380:L380"/>
    <mergeCell ref="A373:B373"/>
    <mergeCell ref="C373:D373"/>
    <mergeCell ref="F373:H373"/>
    <mergeCell ref="I373:J373"/>
    <mergeCell ref="K373:L373"/>
    <mergeCell ref="A374:B374"/>
    <mergeCell ref="C374:D374"/>
    <mergeCell ref="F374:H374"/>
    <mergeCell ref="I374:J374"/>
    <mergeCell ref="K374:L374"/>
    <mergeCell ref="A375:B375"/>
    <mergeCell ref="C375:D375"/>
    <mergeCell ref="F375:H375"/>
    <mergeCell ref="I375:J375"/>
    <mergeCell ref="K375:L375"/>
    <mergeCell ref="A376:B376"/>
    <mergeCell ref="C376:D376"/>
    <mergeCell ref="F376:H376"/>
    <mergeCell ref="I376:J376"/>
    <mergeCell ref="K376:L376"/>
    <mergeCell ref="A369:B369"/>
    <mergeCell ref="C369:D369"/>
    <mergeCell ref="F369:H369"/>
    <mergeCell ref="I369:J369"/>
    <mergeCell ref="K369:L369"/>
    <mergeCell ref="A370:B370"/>
    <mergeCell ref="C370:D370"/>
    <mergeCell ref="F370:H370"/>
    <mergeCell ref="I370:J370"/>
    <mergeCell ref="K370:L370"/>
    <mergeCell ref="A371:B371"/>
    <mergeCell ref="C371:D371"/>
    <mergeCell ref="F371:H371"/>
    <mergeCell ref="I371:J371"/>
    <mergeCell ref="K371:L371"/>
    <mergeCell ref="A372:B372"/>
    <mergeCell ref="C372:D372"/>
    <mergeCell ref="F372:H372"/>
    <mergeCell ref="I372:J372"/>
    <mergeCell ref="K372:L372"/>
    <mergeCell ref="A365:B365"/>
    <mergeCell ref="C365:D365"/>
    <mergeCell ref="F365:H365"/>
    <mergeCell ref="I365:J365"/>
    <mergeCell ref="K365:L365"/>
    <mergeCell ref="A366:B366"/>
    <mergeCell ref="C366:D366"/>
    <mergeCell ref="F366:H366"/>
    <mergeCell ref="I366:J366"/>
    <mergeCell ref="K366:L366"/>
    <mergeCell ref="A367:B367"/>
    <mergeCell ref="C367:D367"/>
    <mergeCell ref="F367:H367"/>
    <mergeCell ref="I367:J367"/>
    <mergeCell ref="K367:L367"/>
    <mergeCell ref="A368:B368"/>
    <mergeCell ref="C368:D368"/>
    <mergeCell ref="F368:H368"/>
    <mergeCell ref="I368:J368"/>
    <mergeCell ref="K368:L368"/>
    <mergeCell ref="A361:B361"/>
    <mergeCell ref="C361:D361"/>
    <mergeCell ref="F361:H361"/>
    <mergeCell ref="I361:J361"/>
    <mergeCell ref="K361:L361"/>
    <mergeCell ref="A362:B362"/>
    <mergeCell ref="C362:D362"/>
    <mergeCell ref="F362:H362"/>
    <mergeCell ref="I362:J362"/>
    <mergeCell ref="K362:L362"/>
    <mergeCell ref="A363:B363"/>
    <mergeCell ref="C363:D363"/>
    <mergeCell ref="F363:H363"/>
    <mergeCell ref="I363:J363"/>
    <mergeCell ref="K363:L363"/>
    <mergeCell ref="A364:B364"/>
    <mergeCell ref="C364:D364"/>
    <mergeCell ref="F364:H364"/>
    <mergeCell ref="I364:J364"/>
    <mergeCell ref="K364:L364"/>
    <mergeCell ref="A357:B357"/>
    <mergeCell ref="C357:D357"/>
    <mergeCell ref="F357:H357"/>
    <mergeCell ref="I357:J357"/>
    <mergeCell ref="K357:L357"/>
    <mergeCell ref="A358:B358"/>
    <mergeCell ref="C358:D358"/>
    <mergeCell ref="F358:H358"/>
    <mergeCell ref="I358:J358"/>
    <mergeCell ref="K358:L358"/>
    <mergeCell ref="A359:B359"/>
    <mergeCell ref="C359:D359"/>
    <mergeCell ref="F359:H359"/>
    <mergeCell ref="I359:J359"/>
    <mergeCell ref="K359:L359"/>
    <mergeCell ref="A360:B360"/>
    <mergeCell ref="C360:D360"/>
    <mergeCell ref="F360:H360"/>
    <mergeCell ref="I360:J360"/>
    <mergeCell ref="K360:L360"/>
    <mergeCell ref="A353:B353"/>
    <mergeCell ref="C353:D353"/>
    <mergeCell ref="F353:H353"/>
    <mergeCell ref="I353:J353"/>
    <mergeCell ref="K353:L353"/>
    <mergeCell ref="A354:B354"/>
    <mergeCell ref="C354:D354"/>
    <mergeCell ref="F354:H354"/>
    <mergeCell ref="I354:J354"/>
    <mergeCell ref="K354:L354"/>
    <mergeCell ref="A355:B355"/>
    <mergeCell ref="C355:D355"/>
    <mergeCell ref="F355:H355"/>
    <mergeCell ref="I355:J355"/>
    <mergeCell ref="K355:L355"/>
    <mergeCell ref="A356:B356"/>
    <mergeCell ref="C356:D356"/>
    <mergeCell ref="F356:H356"/>
    <mergeCell ref="I356:J356"/>
    <mergeCell ref="K356:L356"/>
    <mergeCell ref="A349:B349"/>
    <mergeCell ref="C349:D349"/>
    <mergeCell ref="F349:H349"/>
    <mergeCell ref="I349:J349"/>
    <mergeCell ref="K349:L349"/>
    <mergeCell ref="A350:B350"/>
    <mergeCell ref="C350:D350"/>
    <mergeCell ref="F350:H350"/>
    <mergeCell ref="I350:J350"/>
    <mergeCell ref="K350:L350"/>
    <mergeCell ref="A351:B351"/>
    <mergeCell ref="C351:D351"/>
    <mergeCell ref="F351:H351"/>
    <mergeCell ref="I351:J351"/>
    <mergeCell ref="K351:L351"/>
    <mergeCell ref="A352:B352"/>
    <mergeCell ref="C352:D352"/>
    <mergeCell ref="F352:H352"/>
    <mergeCell ref="I352:J352"/>
    <mergeCell ref="K352:L352"/>
    <mergeCell ref="A345:B345"/>
    <mergeCell ref="C345:D345"/>
    <mergeCell ref="F345:H345"/>
    <mergeCell ref="I345:J345"/>
    <mergeCell ref="K345:L345"/>
    <mergeCell ref="A346:B346"/>
    <mergeCell ref="C346:D346"/>
    <mergeCell ref="F346:H346"/>
    <mergeCell ref="I346:J346"/>
    <mergeCell ref="K346:L346"/>
    <mergeCell ref="A347:B347"/>
    <mergeCell ref="C347:D347"/>
    <mergeCell ref="F347:H347"/>
    <mergeCell ref="I347:J347"/>
    <mergeCell ref="K347:L347"/>
    <mergeCell ref="A348:B348"/>
    <mergeCell ref="C348:D348"/>
    <mergeCell ref="F348:H348"/>
    <mergeCell ref="I348:J348"/>
    <mergeCell ref="K348:L348"/>
    <mergeCell ref="A341:B341"/>
    <mergeCell ref="C341:D341"/>
    <mergeCell ref="F341:H341"/>
    <mergeCell ref="I341:J341"/>
    <mergeCell ref="K341:L341"/>
    <mergeCell ref="A342:B342"/>
    <mergeCell ref="C342:D342"/>
    <mergeCell ref="F342:H342"/>
    <mergeCell ref="I342:J342"/>
    <mergeCell ref="K342:L342"/>
    <mergeCell ref="A343:B343"/>
    <mergeCell ref="C343:D343"/>
    <mergeCell ref="F343:H343"/>
    <mergeCell ref="I343:J343"/>
    <mergeCell ref="K343:L343"/>
    <mergeCell ref="A344:B344"/>
    <mergeCell ref="C344:D344"/>
    <mergeCell ref="F344:H344"/>
    <mergeCell ref="I344:J344"/>
    <mergeCell ref="K344:L344"/>
    <mergeCell ref="A337:B337"/>
    <mergeCell ref="C337:D337"/>
    <mergeCell ref="F337:H337"/>
    <mergeCell ref="I337:J337"/>
    <mergeCell ref="K337:L337"/>
    <mergeCell ref="A338:B338"/>
    <mergeCell ref="C338:D338"/>
    <mergeCell ref="F338:H338"/>
    <mergeCell ref="I338:J338"/>
    <mergeCell ref="K338:L338"/>
    <mergeCell ref="A339:B339"/>
    <mergeCell ref="C339:D339"/>
    <mergeCell ref="F339:H339"/>
    <mergeCell ref="I339:J339"/>
    <mergeCell ref="K339:L339"/>
    <mergeCell ref="A340:B340"/>
    <mergeCell ref="C340:D340"/>
    <mergeCell ref="F340:H340"/>
    <mergeCell ref="I340:J340"/>
    <mergeCell ref="K340:L340"/>
    <mergeCell ref="A333:B333"/>
    <mergeCell ref="C333:D333"/>
    <mergeCell ref="F333:H333"/>
    <mergeCell ref="I333:J333"/>
    <mergeCell ref="K333:L333"/>
    <mergeCell ref="A334:B334"/>
    <mergeCell ref="C334:D334"/>
    <mergeCell ref="F334:H334"/>
    <mergeCell ref="I334:J334"/>
    <mergeCell ref="K334:L334"/>
    <mergeCell ref="A335:B335"/>
    <mergeCell ref="C335:D335"/>
    <mergeCell ref="F335:H335"/>
    <mergeCell ref="I335:J335"/>
    <mergeCell ref="K335:L335"/>
    <mergeCell ref="A336:B336"/>
    <mergeCell ref="C336:D336"/>
    <mergeCell ref="F336:H336"/>
    <mergeCell ref="I336:J336"/>
    <mergeCell ref="K336:L336"/>
    <mergeCell ref="A329:B329"/>
    <mergeCell ref="C329:D329"/>
    <mergeCell ref="F329:H329"/>
    <mergeCell ref="I329:J329"/>
    <mergeCell ref="K329:L329"/>
    <mergeCell ref="A330:B330"/>
    <mergeCell ref="C330:D330"/>
    <mergeCell ref="F330:H330"/>
    <mergeCell ref="I330:J330"/>
    <mergeCell ref="K330:L330"/>
    <mergeCell ref="A331:B331"/>
    <mergeCell ref="C331:D331"/>
    <mergeCell ref="F331:H331"/>
    <mergeCell ref="I331:J331"/>
    <mergeCell ref="K331:L331"/>
    <mergeCell ref="A332:B332"/>
    <mergeCell ref="C332:D332"/>
    <mergeCell ref="F332:H332"/>
    <mergeCell ref="I332:J332"/>
    <mergeCell ref="K332:L332"/>
    <mergeCell ref="A325:B325"/>
    <mergeCell ref="C325:D325"/>
    <mergeCell ref="F325:H325"/>
    <mergeCell ref="I325:J325"/>
    <mergeCell ref="K325:L325"/>
    <mergeCell ref="A326:B326"/>
    <mergeCell ref="C326:D326"/>
    <mergeCell ref="F326:H326"/>
    <mergeCell ref="I326:J326"/>
    <mergeCell ref="K326:L326"/>
    <mergeCell ref="A327:B327"/>
    <mergeCell ref="C327:D327"/>
    <mergeCell ref="F327:H327"/>
    <mergeCell ref="I327:J327"/>
    <mergeCell ref="K327:L327"/>
    <mergeCell ref="A328:B328"/>
    <mergeCell ref="C328:D328"/>
    <mergeCell ref="F328:H328"/>
    <mergeCell ref="I328:J328"/>
    <mergeCell ref="K328:L328"/>
    <mergeCell ref="A321:B321"/>
    <mergeCell ref="C321:D321"/>
    <mergeCell ref="F321:H321"/>
    <mergeCell ref="I321:J321"/>
    <mergeCell ref="K321:L321"/>
    <mergeCell ref="A322:B322"/>
    <mergeCell ref="C322:D322"/>
    <mergeCell ref="F322:H322"/>
    <mergeCell ref="I322:J322"/>
    <mergeCell ref="K322:L322"/>
    <mergeCell ref="A323:B323"/>
    <mergeCell ref="C323:D323"/>
    <mergeCell ref="F323:H323"/>
    <mergeCell ref="I323:J323"/>
    <mergeCell ref="K323:L323"/>
    <mergeCell ref="A324:B324"/>
    <mergeCell ref="C324:D324"/>
    <mergeCell ref="F324:H324"/>
    <mergeCell ref="I324:J324"/>
    <mergeCell ref="K324:L324"/>
    <mergeCell ref="A317:B317"/>
    <mergeCell ref="C317:D317"/>
    <mergeCell ref="F317:H317"/>
    <mergeCell ref="I317:J317"/>
    <mergeCell ref="K317:L317"/>
    <mergeCell ref="A318:B318"/>
    <mergeCell ref="C318:D318"/>
    <mergeCell ref="F318:H318"/>
    <mergeCell ref="I318:J318"/>
    <mergeCell ref="K318:L318"/>
    <mergeCell ref="A319:B319"/>
    <mergeCell ref="C319:D319"/>
    <mergeCell ref="F319:H319"/>
    <mergeCell ref="I319:J319"/>
    <mergeCell ref="K319:L319"/>
    <mergeCell ref="A320:B320"/>
    <mergeCell ref="C320:D320"/>
    <mergeCell ref="F320:H320"/>
    <mergeCell ref="I320:J320"/>
    <mergeCell ref="K320:L320"/>
    <mergeCell ref="A313:B313"/>
    <mergeCell ref="C313:D313"/>
    <mergeCell ref="F313:H313"/>
    <mergeCell ref="I313:J313"/>
    <mergeCell ref="K313:L313"/>
    <mergeCell ref="A314:B314"/>
    <mergeCell ref="C314:D314"/>
    <mergeCell ref="F314:H314"/>
    <mergeCell ref="I314:J314"/>
    <mergeCell ref="K314:L314"/>
    <mergeCell ref="A315:B315"/>
    <mergeCell ref="C315:D315"/>
    <mergeCell ref="F315:H315"/>
    <mergeCell ref="I315:J315"/>
    <mergeCell ref="K315:L315"/>
    <mergeCell ref="A316:B316"/>
    <mergeCell ref="C316:D316"/>
    <mergeCell ref="F316:H316"/>
    <mergeCell ref="I316:J316"/>
    <mergeCell ref="K316:L316"/>
    <mergeCell ref="A309:B309"/>
    <mergeCell ref="C309:D309"/>
    <mergeCell ref="F309:H309"/>
    <mergeCell ref="I309:J309"/>
    <mergeCell ref="K309:L309"/>
    <mergeCell ref="A310:B310"/>
    <mergeCell ref="C310:D310"/>
    <mergeCell ref="F310:H310"/>
    <mergeCell ref="I310:J310"/>
    <mergeCell ref="K310:L310"/>
    <mergeCell ref="A311:B311"/>
    <mergeCell ref="C311:D311"/>
    <mergeCell ref="F311:H311"/>
    <mergeCell ref="I311:J311"/>
    <mergeCell ref="K311:L311"/>
    <mergeCell ref="A312:B312"/>
    <mergeCell ref="C312:D312"/>
    <mergeCell ref="F312:H312"/>
    <mergeCell ref="I312:J312"/>
    <mergeCell ref="K312:L312"/>
    <mergeCell ref="A305:B305"/>
    <mergeCell ref="C305:D305"/>
    <mergeCell ref="F305:H305"/>
    <mergeCell ref="I305:J305"/>
    <mergeCell ref="K305:L305"/>
    <mergeCell ref="A306:B306"/>
    <mergeCell ref="C306:D306"/>
    <mergeCell ref="F306:H306"/>
    <mergeCell ref="I306:J306"/>
    <mergeCell ref="K306:L306"/>
    <mergeCell ref="A307:B307"/>
    <mergeCell ref="C307:D307"/>
    <mergeCell ref="F307:H307"/>
    <mergeCell ref="I307:J307"/>
    <mergeCell ref="K307:L307"/>
    <mergeCell ref="A308:B308"/>
    <mergeCell ref="C308:D308"/>
    <mergeCell ref="F308:H308"/>
    <mergeCell ref="I308:J308"/>
    <mergeCell ref="K308:L308"/>
    <mergeCell ref="A301:B301"/>
    <mergeCell ref="C301:D301"/>
    <mergeCell ref="F301:H301"/>
    <mergeCell ref="I301:J301"/>
    <mergeCell ref="K301:L301"/>
    <mergeCell ref="A302:B302"/>
    <mergeCell ref="C302:D302"/>
    <mergeCell ref="F302:H302"/>
    <mergeCell ref="I302:J302"/>
    <mergeCell ref="K302:L302"/>
    <mergeCell ref="A303:B303"/>
    <mergeCell ref="C303:D303"/>
    <mergeCell ref="F303:H303"/>
    <mergeCell ref="I303:J303"/>
    <mergeCell ref="K303:L303"/>
    <mergeCell ref="A304:B304"/>
    <mergeCell ref="C304:D304"/>
    <mergeCell ref="F304:H304"/>
    <mergeCell ref="I304:J304"/>
    <mergeCell ref="K304:L304"/>
    <mergeCell ref="A297:B297"/>
    <mergeCell ref="C297:D297"/>
    <mergeCell ref="F297:H297"/>
    <mergeCell ref="I297:J297"/>
    <mergeCell ref="K297:L297"/>
    <mergeCell ref="A298:B298"/>
    <mergeCell ref="C298:D298"/>
    <mergeCell ref="F298:H298"/>
    <mergeCell ref="I298:J298"/>
    <mergeCell ref="K298:L298"/>
    <mergeCell ref="A299:B299"/>
    <mergeCell ref="C299:D299"/>
    <mergeCell ref="F299:H299"/>
    <mergeCell ref="I299:J299"/>
    <mergeCell ref="K299:L299"/>
    <mergeCell ref="A300:B300"/>
    <mergeCell ref="C300:D300"/>
    <mergeCell ref="F300:H300"/>
    <mergeCell ref="I300:J300"/>
    <mergeCell ref="K300:L300"/>
    <mergeCell ref="A293:B293"/>
    <mergeCell ref="C293:D293"/>
    <mergeCell ref="F293:H293"/>
    <mergeCell ref="I293:J293"/>
    <mergeCell ref="K293:L293"/>
    <mergeCell ref="A294:B294"/>
    <mergeCell ref="C294:D294"/>
    <mergeCell ref="F294:H294"/>
    <mergeCell ref="I294:J294"/>
    <mergeCell ref="K294:L294"/>
    <mergeCell ref="A295:B295"/>
    <mergeCell ref="C295:D295"/>
    <mergeCell ref="F295:H295"/>
    <mergeCell ref="I295:J295"/>
    <mergeCell ref="K295:L295"/>
    <mergeCell ref="A296:B296"/>
    <mergeCell ref="C296:D296"/>
    <mergeCell ref="F296:H296"/>
    <mergeCell ref="I296:J296"/>
    <mergeCell ref="K296:L296"/>
    <mergeCell ref="A289:B289"/>
    <mergeCell ref="C289:D289"/>
    <mergeCell ref="F289:H289"/>
    <mergeCell ref="I289:J289"/>
    <mergeCell ref="K289:L289"/>
    <mergeCell ref="A290:B290"/>
    <mergeCell ref="C290:D290"/>
    <mergeCell ref="F290:H290"/>
    <mergeCell ref="I290:J290"/>
    <mergeCell ref="K290:L290"/>
    <mergeCell ref="A291:B291"/>
    <mergeCell ref="C291:D291"/>
    <mergeCell ref="F291:H291"/>
    <mergeCell ref="I291:J291"/>
    <mergeCell ref="K291:L291"/>
    <mergeCell ref="A292:B292"/>
    <mergeCell ref="C292:D292"/>
    <mergeCell ref="F292:H292"/>
    <mergeCell ref="I292:J292"/>
    <mergeCell ref="K292:L292"/>
    <mergeCell ref="A285:B285"/>
    <mergeCell ref="C285:D285"/>
    <mergeCell ref="F285:H285"/>
    <mergeCell ref="I285:J285"/>
    <mergeCell ref="K285:L285"/>
    <mergeCell ref="A286:B286"/>
    <mergeCell ref="C286:D286"/>
    <mergeCell ref="F286:H286"/>
    <mergeCell ref="I286:J286"/>
    <mergeCell ref="K286:L286"/>
    <mergeCell ref="A287:B287"/>
    <mergeCell ref="C287:D287"/>
    <mergeCell ref="F287:H287"/>
    <mergeCell ref="I287:J287"/>
    <mergeCell ref="K287:L287"/>
    <mergeCell ref="A288:B288"/>
    <mergeCell ref="C288:D288"/>
    <mergeCell ref="F288:H288"/>
    <mergeCell ref="I288:J288"/>
    <mergeCell ref="K288:L288"/>
    <mergeCell ref="A281:B281"/>
    <mergeCell ref="C281:D281"/>
    <mergeCell ref="F281:H281"/>
    <mergeCell ref="I281:J281"/>
    <mergeCell ref="K281:L281"/>
    <mergeCell ref="A282:B282"/>
    <mergeCell ref="C282:D282"/>
    <mergeCell ref="F282:H282"/>
    <mergeCell ref="I282:J282"/>
    <mergeCell ref="K282:L282"/>
    <mergeCell ref="A283:B283"/>
    <mergeCell ref="C283:D283"/>
    <mergeCell ref="F283:H283"/>
    <mergeCell ref="I283:J283"/>
    <mergeCell ref="K283:L283"/>
    <mergeCell ref="A284:B284"/>
    <mergeCell ref="C284:D284"/>
    <mergeCell ref="F284:H284"/>
    <mergeCell ref="I284:J284"/>
    <mergeCell ref="K284:L284"/>
    <mergeCell ref="A277:B277"/>
    <mergeCell ref="C277:D277"/>
    <mergeCell ref="F277:H277"/>
    <mergeCell ref="I277:J277"/>
    <mergeCell ref="K277:L277"/>
    <mergeCell ref="A278:B278"/>
    <mergeCell ref="C278:D278"/>
    <mergeCell ref="F278:H278"/>
    <mergeCell ref="I278:J278"/>
    <mergeCell ref="K278:L278"/>
    <mergeCell ref="A279:B279"/>
    <mergeCell ref="C279:D279"/>
    <mergeCell ref="F279:H279"/>
    <mergeCell ref="I279:J279"/>
    <mergeCell ref="K279:L279"/>
    <mergeCell ref="A280:B280"/>
    <mergeCell ref="C280:D280"/>
    <mergeCell ref="F280:H280"/>
    <mergeCell ref="I280:J280"/>
    <mergeCell ref="K280:L280"/>
    <mergeCell ref="A273:B273"/>
    <mergeCell ref="C273:D273"/>
    <mergeCell ref="F273:H273"/>
    <mergeCell ref="I273:J273"/>
    <mergeCell ref="K273:L273"/>
    <mergeCell ref="A274:B274"/>
    <mergeCell ref="C274:D274"/>
    <mergeCell ref="F274:H274"/>
    <mergeCell ref="I274:J274"/>
    <mergeCell ref="K274:L274"/>
    <mergeCell ref="A275:B275"/>
    <mergeCell ref="C275:D275"/>
    <mergeCell ref="F275:H275"/>
    <mergeCell ref="I275:J275"/>
    <mergeCell ref="K275:L275"/>
    <mergeCell ref="A276:B276"/>
    <mergeCell ref="C276:D276"/>
    <mergeCell ref="F276:H276"/>
    <mergeCell ref="I276:J276"/>
    <mergeCell ref="K276:L276"/>
    <mergeCell ref="A269:B269"/>
    <mergeCell ref="C269:D269"/>
    <mergeCell ref="F269:H269"/>
    <mergeCell ref="I269:J269"/>
    <mergeCell ref="K269:L269"/>
    <mergeCell ref="A270:B270"/>
    <mergeCell ref="C270:D270"/>
    <mergeCell ref="F270:H270"/>
    <mergeCell ref="I270:J270"/>
    <mergeCell ref="K270:L270"/>
    <mergeCell ref="A271:B271"/>
    <mergeCell ref="C271:D271"/>
    <mergeCell ref="F271:H271"/>
    <mergeCell ref="I271:J271"/>
    <mergeCell ref="K271:L271"/>
    <mergeCell ref="A272:B272"/>
    <mergeCell ref="C272:D272"/>
    <mergeCell ref="F272:H272"/>
    <mergeCell ref="I272:J272"/>
    <mergeCell ref="K272:L272"/>
    <mergeCell ref="A265:B265"/>
    <mergeCell ref="C265:D265"/>
    <mergeCell ref="F265:H265"/>
    <mergeCell ref="I265:J265"/>
    <mergeCell ref="K265:L265"/>
    <mergeCell ref="A266:B266"/>
    <mergeCell ref="C266:D266"/>
    <mergeCell ref="F266:H266"/>
    <mergeCell ref="I266:J266"/>
    <mergeCell ref="K266:L266"/>
    <mergeCell ref="A267:B267"/>
    <mergeCell ref="C267:D267"/>
    <mergeCell ref="F267:H267"/>
    <mergeCell ref="I267:J267"/>
    <mergeCell ref="K267:L267"/>
    <mergeCell ref="A268:B268"/>
    <mergeCell ref="C268:D268"/>
    <mergeCell ref="F268:H268"/>
    <mergeCell ref="I268:J268"/>
    <mergeCell ref="K268:L268"/>
    <mergeCell ref="A261:B261"/>
    <mergeCell ref="C261:D261"/>
    <mergeCell ref="F261:H261"/>
    <mergeCell ref="I261:J261"/>
    <mergeCell ref="K261:L261"/>
    <mergeCell ref="A262:B262"/>
    <mergeCell ref="C262:D262"/>
    <mergeCell ref="F262:H262"/>
    <mergeCell ref="I262:J262"/>
    <mergeCell ref="K262:L262"/>
    <mergeCell ref="A263:B263"/>
    <mergeCell ref="C263:D263"/>
    <mergeCell ref="F263:H263"/>
    <mergeCell ref="I263:J263"/>
    <mergeCell ref="K263:L263"/>
    <mergeCell ref="A264:B264"/>
    <mergeCell ref="C264:D264"/>
    <mergeCell ref="F264:H264"/>
    <mergeCell ref="I264:J264"/>
    <mergeCell ref="K264:L264"/>
    <mergeCell ref="A257:B257"/>
    <mergeCell ref="C257:D257"/>
    <mergeCell ref="F257:H257"/>
    <mergeCell ref="I257:J257"/>
    <mergeCell ref="K257:L257"/>
    <mergeCell ref="A258:B258"/>
    <mergeCell ref="C258:D258"/>
    <mergeCell ref="F258:H258"/>
    <mergeCell ref="I258:J258"/>
    <mergeCell ref="K258:L258"/>
    <mergeCell ref="A259:B259"/>
    <mergeCell ref="C259:D259"/>
    <mergeCell ref="F259:H259"/>
    <mergeCell ref="I259:J259"/>
    <mergeCell ref="K259:L259"/>
    <mergeCell ref="A260:B260"/>
    <mergeCell ref="C260:D260"/>
    <mergeCell ref="F260:H260"/>
    <mergeCell ref="I260:J260"/>
    <mergeCell ref="K260:L260"/>
    <mergeCell ref="A253:B253"/>
    <mergeCell ref="C253:D253"/>
    <mergeCell ref="F253:H253"/>
    <mergeCell ref="I253:J253"/>
    <mergeCell ref="K253:L253"/>
    <mergeCell ref="A254:B254"/>
    <mergeCell ref="C254:D254"/>
    <mergeCell ref="F254:H254"/>
    <mergeCell ref="I254:J254"/>
    <mergeCell ref="K254:L254"/>
    <mergeCell ref="A255:B255"/>
    <mergeCell ref="C255:D255"/>
    <mergeCell ref="F255:H255"/>
    <mergeCell ref="I255:J255"/>
    <mergeCell ref="K255:L255"/>
    <mergeCell ref="A256:B256"/>
    <mergeCell ref="C256:D256"/>
    <mergeCell ref="F256:H256"/>
    <mergeCell ref="I256:J256"/>
    <mergeCell ref="K256:L256"/>
    <mergeCell ref="A249:B249"/>
    <mergeCell ref="C249:D249"/>
    <mergeCell ref="F249:H249"/>
    <mergeCell ref="I249:J249"/>
    <mergeCell ref="K249:L249"/>
    <mergeCell ref="A250:B250"/>
    <mergeCell ref="C250:D250"/>
    <mergeCell ref="F250:H250"/>
    <mergeCell ref="I250:J250"/>
    <mergeCell ref="K250:L250"/>
    <mergeCell ref="A251:B251"/>
    <mergeCell ref="C251:D251"/>
    <mergeCell ref="F251:H251"/>
    <mergeCell ref="I251:J251"/>
    <mergeCell ref="K251:L251"/>
    <mergeCell ref="A252:B252"/>
    <mergeCell ref="C252:D252"/>
    <mergeCell ref="F252:H252"/>
    <mergeCell ref="I252:J252"/>
    <mergeCell ref="K252:L252"/>
    <mergeCell ref="G41:J41"/>
    <mergeCell ref="M43:M65"/>
    <mergeCell ref="M66:M239"/>
    <mergeCell ref="N34:Y35"/>
    <mergeCell ref="N30:Y30"/>
    <mergeCell ref="V5:V29"/>
    <mergeCell ref="N5:U5"/>
    <mergeCell ref="N29:U29"/>
    <mergeCell ref="N27:Q28"/>
    <mergeCell ref="N23:R25"/>
    <mergeCell ref="N19:P21"/>
    <mergeCell ref="N15:P17"/>
    <mergeCell ref="N11:O13"/>
    <mergeCell ref="N9:U9"/>
    <mergeCell ref="N38:O39"/>
    <mergeCell ref="S38:U39"/>
    <mergeCell ref="P38:R39"/>
    <mergeCell ref="V38:X39"/>
    <mergeCell ref="F202:H202"/>
    <mergeCell ref="F203:H203"/>
    <mergeCell ref="F204:H204"/>
    <mergeCell ref="F205:H205"/>
    <mergeCell ref="F206:H206"/>
    <mergeCell ref="F207:H207"/>
    <mergeCell ref="F208:H208"/>
    <mergeCell ref="F209:H209"/>
    <mergeCell ref="F210:H210"/>
    <mergeCell ref="F211:H211"/>
    <mergeCell ref="F212:H212"/>
    <mergeCell ref="F213:H213"/>
    <mergeCell ref="F184:H184"/>
    <mergeCell ref="F185:H185"/>
    <mergeCell ref="F248:H248"/>
    <mergeCell ref="F216:H216"/>
    <mergeCell ref="F217:H217"/>
    <mergeCell ref="F218:H218"/>
    <mergeCell ref="F232:H232"/>
    <mergeCell ref="F233:H233"/>
    <mergeCell ref="F234:H234"/>
    <mergeCell ref="F235:H235"/>
    <mergeCell ref="F236:H236"/>
    <mergeCell ref="F237:H237"/>
    <mergeCell ref="F238:H238"/>
    <mergeCell ref="F239:H239"/>
    <mergeCell ref="F240:H240"/>
    <mergeCell ref="F241:H241"/>
    <mergeCell ref="F242:H242"/>
    <mergeCell ref="F243:H243"/>
    <mergeCell ref="F244:H244"/>
    <mergeCell ref="F245:H245"/>
    <mergeCell ref="F221:H221"/>
    <mergeCell ref="F222:H222"/>
    <mergeCell ref="F223:H223"/>
    <mergeCell ref="F224:H224"/>
    <mergeCell ref="F225:H225"/>
    <mergeCell ref="F226:H226"/>
    <mergeCell ref="F227:H227"/>
    <mergeCell ref="F228:H228"/>
    <mergeCell ref="F229:H229"/>
    <mergeCell ref="F230:H230"/>
    <mergeCell ref="F231:H231"/>
    <mergeCell ref="F219:H219"/>
    <mergeCell ref="F186:H186"/>
    <mergeCell ref="F187:H187"/>
    <mergeCell ref="F188:H188"/>
    <mergeCell ref="F189:H189"/>
    <mergeCell ref="F190:H190"/>
    <mergeCell ref="F191:H191"/>
    <mergeCell ref="F192:H192"/>
    <mergeCell ref="F193:H193"/>
    <mergeCell ref="F194:H194"/>
    <mergeCell ref="F195:H195"/>
    <mergeCell ref="F196:H196"/>
    <mergeCell ref="F197:H197"/>
    <mergeCell ref="F198:H198"/>
    <mergeCell ref="F246:H246"/>
    <mergeCell ref="F247:H247"/>
    <mergeCell ref="F214:H214"/>
    <mergeCell ref="F215:H215"/>
    <mergeCell ref="F163:H163"/>
    <mergeCell ref="F164:H164"/>
    <mergeCell ref="F165:H165"/>
    <mergeCell ref="F166:H166"/>
    <mergeCell ref="F167:H167"/>
    <mergeCell ref="F168:H168"/>
    <mergeCell ref="F169:H169"/>
    <mergeCell ref="F170:H170"/>
    <mergeCell ref="F171:H171"/>
    <mergeCell ref="F172:H172"/>
    <mergeCell ref="F173:H173"/>
    <mergeCell ref="F174:H174"/>
    <mergeCell ref="F175:H175"/>
    <mergeCell ref="F176:H176"/>
    <mergeCell ref="F148:H148"/>
    <mergeCell ref="F149:H149"/>
    <mergeCell ref="F150:H150"/>
    <mergeCell ref="F151:H151"/>
    <mergeCell ref="F152:H152"/>
    <mergeCell ref="F153:H153"/>
    <mergeCell ref="F154:H154"/>
    <mergeCell ref="F155:H155"/>
    <mergeCell ref="F156:H156"/>
    <mergeCell ref="F157:H157"/>
    <mergeCell ref="F158:H158"/>
    <mergeCell ref="F159:H159"/>
    <mergeCell ref="F160:H160"/>
    <mergeCell ref="F161:H161"/>
    <mergeCell ref="F181:H181"/>
    <mergeCell ref="F183:H183"/>
    <mergeCell ref="F87:H87"/>
    <mergeCell ref="F88:H88"/>
    <mergeCell ref="F89:H89"/>
    <mergeCell ref="F90:H90"/>
    <mergeCell ref="F91:H91"/>
    <mergeCell ref="F92:H92"/>
    <mergeCell ref="F93:H93"/>
    <mergeCell ref="F94:H94"/>
    <mergeCell ref="F95:H95"/>
    <mergeCell ref="F96:H96"/>
    <mergeCell ref="F97:H97"/>
    <mergeCell ref="F98:H98"/>
    <mergeCell ref="F99:H99"/>
    <mergeCell ref="F100:H100"/>
    <mergeCell ref="F162:H162"/>
    <mergeCell ref="F144:H144"/>
    <mergeCell ref="F145:H145"/>
    <mergeCell ref="F146:H146"/>
    <mergeCell ref="F147:H147"/>
    <mergeCell ref="F122:H122"/>
    <mergeCell ref="F123:H123"/>
    <mergeCell ref="F124:H124"/>
    <mergeCell ref="F125:H125"/>
    <mergeCell ref="F126:H126"/>
    <mergeCell ref="F127:H127"/>
    <mergeCell ref="F128:H128"/>
    <mergeCell ref="F129:H129"/>
    <mergeCell ref="F130:H130"/>
    <mergeCell ref="F131:H131"/>
    <mergeCell ref="F132:H132"/>
    <mergeCell ref="F134:H134"/>
    <mergeCell ref="F136:H136"/>
    <mergeCell ref="F58:H58"/>
    <mergeCell ref="F59:H59"/>
    <mergeCell ref="F60:H60"/>
    <mergeCell ref="F61:H61"/>
    <mergeCell ref="F62:H62"/>
    <mergeCell ref="F63:H63"/>
    <mergeCell ref="F64:H64"/>
    <mergeCell ref="F65:H65"/>
    <mergeCell ref="F66:H66"/>
    <mergeCell ref="F67:H67"/>
    <mergeCell ref="F68:H68"/>
    <mergeCell ref="F69:H69"/>
    <mergeCell ref="F70:H70"/>
    <mergeCell ref="F71:H71"/>
    <mergeCell ref="F84:H84"/>
    <mergeCell ref="F85:H85"/>
    <mergeCell ref="F86:H86"/>
    <mergeCell ref="N1:Y4"/>
    <mergeCell ref="A51:B51"/>
    <mergeCell ref="A52:B52"/>
    <mergeCell ref="A53:B53"/>
    <mergeCell ref="A54:B54"/>
    <mergeCell ref="A55:B55"/>
    <mergeCell ref="A46:B46"/>
    <mergeCell ref="A47:B47"/>
    <mergeCell ref="A48:B48"/>
    <mergeCell ref="A49:B49"/>
    <mergeCell ref="A50:B50"/>
    <mergeCell ref="E43:E44"/>
    <mergeCell ref="I43:J44"/>
    <mergeCell ref="K43:L44"/>
    <mergeCell ref="A45:B45"/>
    <mergeCell ref="K45:L45"/>
    <mergeCell ref="A17:E18"/>
    <mergeCell ref="A21:E22"/>
    <mergeCell ref="A43:B44"/>
    <mergeCell ref="A24:M24"/>
    <mergeCell ref="A1:M4"/>
    <mergeCell ref="F43:H44"/>
    <mergeCell ref="F45:H45"/>
    <mergeCell ref="F46:H46"/>
    <mergeCell ref="F55:H55"/>
    <mergeCell ref="G21:H22"/>
    <mergeCell ref="J21:K22"/>
    <mergeCell ref="K52:L52"/>
    <mergeCell ref="I53:J53"/>
    <mergeCell ref="A30:M32"/>
    <mergeCell ref="A33:M35"/>
    <mergeCell ref="K53:L53"/>
    <mergeCell ref="I54:J54"/>
    <mergeCell ref="K54:L54"/>
    <mergeCell ref="K49:L49"/>
    <mergeCell ref="I50:J50"/>
    <mergeCell ref="K50:L50"/>
    <mergeCell ref="I51:J51"/>
    <mergeCell ref="K51:L51"/>
    <mergeCell ref="K46:L46"/>
    <mergeCell ref="I47:J47"/>
    <mergeCell ref="K47:L47"/>
    <mergeCell ref="I48:J48"/>
    <mergeCell ref="K48:L48"/>
    <mergeCell ref="F47:H47"/>
    <mergeCell ref="F48:H48"/>
    <mergeCell ref="F49:H49"/>
    <mergeCell ref="F50:H50"/>
    <mergeCell ref="F51:H51"/>
    <mergeCell ref="F52:H52"/>
    <mergeCell ref="F53:H53"/>
    <mergeCell ref="F54:H54"/>
    <mergeCell ref="A36:F41"/>
    <mergeCell ref="C43:D44"/>
    <mergeCell ref="J36:J37"/>
    <mergeCell ref="J38:J40"/>
    <mergeCell ref="G36:H40"/>
    <mergeCell ref="I36:I37"/>
    <mergeCell ref="I38:I40"/>
    <mergeCell ref="K36:M41"/>
    <mergeCell ref="A80:B80"/>
    <mergeCell ref="C76:D76"/>
    <mergeCell ref="C58:D58"/>
    <mergeCell ref="C59:D59"/>
    <mergeCell ref="A71:B71"/>
    <mergeCell ref="A72:B72"/>
    <mergeCell ref="A73:B73"/>
    <mergeCell ref="A74:B74"/>
    <mergeCell ref="A75:B75"/>
    <mergeCell ref="A66:B66"/>
    <mergeCell ref="A67:B67"/>
    <mergeCell ref="A68:B68"/>
    <mergeCell ref="A69:B69"/>
    <mergeCell ref="A70:B70"/>
    <mergeCell ref="A61:B61"/>
    <mergeCell ref="A62:B62"/>
    <mergeCell ref="A63:B63"/>
    <mergeCell ref="A64:B64"/>
    <mergeCell ref="A65:B65"/>
    <mergeCell ref="C63:D63"/>
    <mergeCell ref="C64:D64"/>
    <mergeCell ref="C65:D65"/>
    <mergeCell ref="C66:D66"/>
    <mergeCell ref="C67:D67"/>
    <mergeCell ref="C101:D101"/>
    <mergeCell ref="C102:D102"/>
    <mergeCell ref="A56:B56"/>
    <mergeCell ref="A57:B57"/>
    <mergeCell ref="A58:B58"/>
    <mergeCell ref="A59:B59"/>
    <mergeCell ref="A60:B60"/>
    <mergeCell ref="C60:D60"/>
    <mergeCell ref="C61:D61"/>
    <mergeCell ref="C62:D62"/>
    <mergeCell ref="C73:D73"/>
    <mergeCell ref="C74:D74"/>
    <mergeCell ref="C75:D75"/>
    <mergeCell ref="A91:B91"/>
    <mergeCell ref="A92:B92"/>
    <mergeCell ref="A93:B93"/>
    <mergeCell ref="A94:B94"/>
    <mergeCell ref="A95:B95"/>
    <mergeCell ref="A86:B86"/>
    <mergeCell ref="A87:B87"/>
    <mergeCell ref="A88:B88"/>
    <mergeCell ref="A89:B89"/>
    <mergeCell ref="A90:B90"/>
    <mergeCell ref="A81:B81"/>
    <mergeCell ref="A82:B82"/>
    <mergeCell ref="A83:B83"/>
    <mergeCell ref="A84:B84"/>
    <mergeCell ref="A85:B85"/>
    <mergeCell ref="A76:B76"/>
    <mergeCell ref="A77:B77"/>
    <mergeCell ref="A78:B78"/>
    <mergeCell ref="A79:B79"/>
    <mergeCell ref="C96:D96"/>
    <mergeCell ref="C97:D97"/>
    <mergeCell ref="C77:D77"/>
    <mergeCell ref="C95:D95"/>
    <mergeCell ref="C68:D68"/>
    <mergeCell ref="C69:D69"/>
    <mergeCell ref="C70:D70"/>
    <mergeCell ref="C71:D71"/>
    <mergeCell ref="A111:B111"/>
    <mergeCell ref="A112:B112"/>
    <mergeCell ref="A113:B113"/>
    <mergeCell ref="A114:B114"/>
    <mergeCell ref="A115:B115"/>
    <mergeCell ref="A106:B106"/>
    <mergeCell ref="A107:B107"/>
    <mergeCell ref="A108:B108"/>
    <mergeCell ref="A109:B109"/>
    <mergeCell ref="A110:B110"/>
    <mergeCell ref="A101:B101"/>
    <mergeCell ref="A102:B102"/>
    <mergeCell ref="A103:B103"/>
    <mergeCell ref="A104:B104"/>
    <mergeCell ref="A105:B105"/>
    <mergeCell ref="A96:B96"/>
    <mergeCell ref="A97:B97"/>
    <mergeCell ref="A98:B98"/>
    <mergeCell ref="A99:B99"/>
    <mergeCell ref="A100:B100"/>
    <mergeCell ref="C72:D72"/>
    <mergeCell ref="C98:D98"/>
    <mergeCell ref="C99:D99"/>
    <mergeCell ref="C100:D100"/>
    <mergeCell ref="A131:B131"/>
    <mergeCell ref="A132:B132"/>
    <mergeCell ref="A133:B133"/>
    <mergeCell ref="A134:B134"/>
    <mergeCell ref="A135:B135"/>
    <mergeCell ref="A126:B126"/>
    <mergeCell ref="A127:B127"/>
    <mergeCell ref="A128:B128"/>
    <mergeCell ref="A129:B129"/>
    <mergeCell ref="A130:B130"/>
    <mergeCell ref="A121:B121"/>
    <mergeCell ref="A122:B122"/>
    <mergeCell ref="A123:B123"/>
    <mergeCell ref="A124:B124"/>
    <mergeCell ref="A125:B125"/>
    <mergeCell ref="A116:B116"/>
    <mergeCell ref="A117:B117"/>
    <mergeCell ref="A118:B118"/>
    <mergeCell ref="A119:B119"/>
    <mergeCell ref="A120:B120"/>
    <mergeCell ref="A151:B151"/>
    <mergeCell ref="A152:B152"/>
    <mergeCell ref="A153:B153"/>
    <mergeCell ref="A154:B154"/>
    <mergeCell ref="A155:B155"/>
    <mergeCell ref="A146:B146"/>
    <mergeCell ref="A147:B147"/>
    <mergeCell ref="A148:B148"/>
    <mergeCell ref="A149:B149"/>
    <mergeCell ref="A150:B150"/>
    <mergeCell ref="A141:B141"/>
    <mergeCell ref="A142:B142"/>
    <mergeCell ref="A143:B143"/>
    <mergeCell ref="A144:B144"/>
    <mergeCell ref="A145:B145"/>
    <mergeCell ref="A136:B136"/>
    <mergeCell ref="A137:B137"/>
    <mergeCell ref="A138:B138"/>
    <mergeCell ref="A139:B139"/>
    <mergeCell ref="A140:B140"/>
    <mergeCell ref="A171:B171"/>
    <mergeCell ref="A172:B172"/>
    <mergeCell ref="A173:B173"/>
    <mergeCell ref="A174:B174"/>
    <mergeCell ref="A175:B175"/>
    <mergeCell ref="A166:B166"/>
    <mergeCell ref="A167:B167"/>
    <mergeCell ref="A168:B168"/>
    <mergeCell ref="A169:B169"/>
    <mergeCell ref="A170:B170"/>
    <mergeCell ref="A161:B161"/>
    <mergeCell ref="A162:B162"/>
    <mergeCell ref="A163:B163"/>
    <mergeCell ref="A164:B164"/>
    <mergeCell ref="A165:B165"/>
    <mergeCell ref="A156:B156"/>
    <mergeCell ref="A157:B157"/>
    <mergeCell ref="A158:B158"/>
    <mergeCell ref="A159:B159"/>
    <mergeCell ref="A160:B160"/>
    <mergeCell ref="A191:B191"/>
    <mergeCell ref="A192:B192"/>
    <mergeCell ref="A193:B193"/>
    <mergeCell ref="A194:B194"/>
    <mergeCell ref="A195:B195"/>
    <mergeCell ref="A186:B186"/>
    <mergeCell ref="A187:B187"/>
    <mergeCell ref="A188:B188"/>
    <mergeCell ref="A189:B189"/>
    <mergeCell ref="A190:B190"/>
    <mergeCell ref="A181:B181"/>
    <mergeCell ref="A182:B182"/>
    <mergeCell ref="A183:B183"/>
    <mergeCell ref="A184:B184"/>
    <mergeCell ref="A185:B185"/>
    <mergeCell ref="A176:B176"/>
    <mergeCell ref="A177:B177"/>
    <mergeCell ref="A178:B178"/>
    <mergeCell ref="A179:B179"/>
    <mergeCell ref="A180:B180"/>
    <mergeCell ref="A211:B211"/>
    <mergeCell ref="A212:B212"/>
    <mergeCell ref="A213:B213"/>
    <mergeCell ref="A214:B214"/>
    <mergeCell ref="A215:B215"/>
    <mergeCell ref="A206:B206"/>
    <mergeCell ref="A207:B207"/>
    <mergeCell ref="A208:B208"/>
    <mergeCell ref="A209:B209"/>
    <mergeCell ref="A210:B210"/>
    <mergeCell ref="A201:B201"/>
    <mergeCell ref="A202:B202"/>
    <mergeCell ref="A203:B203"/>
    <mergeCell ref="A204:B204"/>
    <mergeCell ref="A205:B205"/>
    <mergeCell ref="A196:B196"/>
    <mergeCell ref="A197:B197"/>
    <mergeCell ref="A198:B198"/>
    <mergeCell ref="A199:B199"/>
    <mergeCell ref="A200:B200"/>
    <mergeCell ref="A232:B232"/>
    <mergeCell ref="A233:B233"/>
    <mergeCell ref="A234:B234"/>
    <mergeCell ref="A235:B235"/>
    <mergeCell ref="A226:B226"/>
    <mergeCell ref="A227:B227"/>
    <mergeCell ref="A228:B228"/>
    <mergeCell ref="A229:B229"/>
    <mergeCell ref="A230:B230"/>
    <mergeCell ref="A221:B221"/>
    <mergeCell ref="A222:B222"/>
    <mergeCell ref="A223:B223"/>
    <mergeCell ref="A224:B224"/>
    <mergeCell ref="A225:B225"/>
    <mergeCell ref="A216:B216"/>
    <mergeCell ref="A217:B217"/>
    <mergeCell ref="A218:B218"/>
    <mergeCell ref="A219:B219"/>
    <mergeCell ref="A220:B220"/>
    <mergeCell ref="A246:B246"/>
    <mergeCell ref="A247:B247"/>
    <mergeCell ref="A248:B248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A241:B241"/>
    <mergeCell ref="A242:B242"/>
    <mergeCell ref="A243:B243"/>
    <mergeCell ref="A244:B244"/>
    <mergeCell ref="A245:B245"/>
    <mergeCell ref="A236:B236"/>
    <mergeCell ref="A237:B237"/>
    <mergeCell ref="A238:B238"/>
    <mergeCell ref="A239:B239"/>
    <mergeCell ref="A240:B240"/>
    <mergeCell ref="A231:B231"/>
    <mergeCell ref="C78:D78"/>
    <mergeCell ref="C79:D79"/>
    <mergeCell ref="C80:D80"/>
    <mergeCell ref="C81:D81"/>
    <mergeCell ref="C82:D82"/>
    <mergeCell ref="C88:D88"/>
    <mergeCell ref="C89:D89"/>
    <mergeCell ref="C90:D90"/>
    <mergeCell ref="C91:D91"/>
    <mergeCell ref="C92:D92"/>
    <mergeCell ref="C83:D83"/>
    <mergeCell ref="C84:D84"/>
    <mergeCell ref="C85:D85"/>
    <mergeCell ref="C86:D86"/>
    <mergeCell ref="C87:D87"/>
    <mergeCell ref="C118:D118"/>
    <mergeCell ref="C119:D119"/>
    <mergeCell ref="C120:D120"/>
    <mergeCell ref="C121:D121"/>
    <mergeCell ref="C122:D122"/>
    <mergeCell ref="C113:D113"/>
    <mergeCell ref="C114:D114"/>
    <mergeCell ref="C115:D115"/>
    <mergeCell ref="C116:D116"/>
    <mergeCell ref="C117:D117"/>
    <mergeCell ref="C108:D108"/>
    <mergeCell ref="C109:D109"/>
    <mergeCell ref="C110:D110"/>
    <mergeCell ref="C111:D111"/>
    <mergeCell ref="C112:D112"/>
    <mergeCell ref="C103:D103"/>
    <mergeCell ref="C104:D104"/>
    <mergeCell ref="C105:D105"/>
    <mergeCell ref="C106:D106"/>
    <mergeCell ref="C107:D107"/>
    <mergeCell ref="C93:D93"/>
    <mergeCell ref="C94:D94"/>
    <mergeCell ref="C138:D138"/>
    <mergeCell ref="C139:D139"/>
    <mergeCell ref="C140:D140"/>
    <mergeCell ref="C141:D141"/>
    <mergeCell ref="C142:D142"/>
    <mergeCell ref="C133:D133"/>
    <mergeCell ref="C134:D134"/>
    <mergeCell ref="C135:D135"/>
    <mergeCell ref="C136:D136"/>
    <mergeCell ref="C137:D137"/>
    <mergeCell ref="C128:D128"/>
    <mergeCell ref="C129:D129"/>
    <mergeCell ref="C130:D130"/>
    <mergeCell ref="C131:D131"/>
    <mergeCell ref="C132:D132"/>
    <mergeCell ref="C123:D123"/>
    <mergeCell ref="C124:D124"/>
    <mergeCell ref="C125:D125"/>
    <mergeCell ref="C126:D126"/>
    <mergeCell ref="C127:D127"/>
    <mergeCell ref="C158:D158"/>
    <mergeCell ref="C159:D159"/>
    <mergeCell ref="C160:D160"/>
    <mergeCell ref="C161:D161"/>
    <mergeCell ref="C162:D162"/>
    <mergeCell ref="C153:D153"/>
    <mergeCell ref="C154:D154"/>
    <mergeCell ref="C155:D155"/>
    <mergeCell ref="C156:D156"/>
    <mergeCell ref="C157:D157"/>
    <mergeCell ref="C148:D148"/>
    <mergeCell ref="C149:D149"/>
    <mergeCell ref="C150:D150"/>
    <mergeCell ref="C151:D151"/>
    <mergeCell ref="C152:D152"/>
    <mergeCell ref="C143:D143"/>
    <mergeCell ref="C144:D144"/>
    <mergeCell ref="C145:D145"/>
    <mergeCell ref="C146:D146"/>
    <mergeCell ref="C147:D147"/>
    <mergeCell ref="C178:D178"/>
    <mergeCell ref="C179:D179"/>
    <mergeCell ref="C180:D180"/>
    <mergeCell ref="C181:D181"/>
    <mergeCell ref="C182:D182"/>
    <mergeCell ref="C173:D173"/>
    <mergeCell ref="C174:D174"/>
    <mergeCell ref="C175:D175"/>
    <mergeCell ref="C176:D176"/>
    <mergeCell ref="C177:D177"/>
    <mergeCell ref="C168:D168"/>
    <mergeCell ref="C169:D169"/>
    <mergeCell ref="C170:D170"/>
    <mergeCell ref="C171:D171"/>
    <mergeCell ref="C172:D172"/>
    <mergeCell ref="C163:D163"/>
    <mergeCell ref="C164:D164"/>
    <mergeCell ref="C165:D165"/>
    <mergeCell ref="C166:D166"/>
    <mergeCell ref="C167:D167"/>
    <mergeCell ref="C198:D198"/>
    <mergeCell ref="C199:D199"/>
    <mergeCell ref="C200:D200"/>
    <mergeCell ref="C201:D201"/>
    <mergeCell ref="C202:D202"/>
    <mergeCell ref="C193:D193"/>
    <mergeCell ref="C194:D194"/>
    <mergeCell ref="C195:D195"/>
    <mergeCell ref="C196:D196"/>
    <mergeCell ref="C197:D197"/>
    <mergeCell ref="C188:D188"/>
    <mergeCell ref="C189:D189"/>
    <mergeCell ref="C190:D190"/>
    <mergeCell ref="C191:D191"/>
    <mergeCell ref="C192:D192"/>
    <mergeCell ref="C183:D183"/>
    <mergeCell ref="C184:D184"/>
    <mergeCell ref="C185:D185"/>
    <mergeCell ref="C186:D186"/>
    <mergeCell ref="C187:D187"/>
    <mergeCell ref="C218:D218"/>
    <mergeCell ref="C219:D219"/>
    <mergeCell ref="C220:D220"/>
    <mergeCell ref="C221:D221"/>
    <mergeCell ref="C222:D222"/>
    <mergeCell ref="C213:D213"/>
    <mergeCell ref="C214:D214"/>
    <mergeCell ref="C215:D215"/>
    <mergeCell ref="C216:D216"/>
    <mergeCell ref="C217:D217"/>
    <mergeCell ref="C208:D208"/>
    <mergeCell ref="C209:D209"/>
    <mergeCell ref="C210:D210"/>
    <mergeCell ref="C211:D211"/>
    <mergeCell ref="C212:D212"/>
    <mergeCell ref="C203:D203"/>
    <mergeCell ref="C204:D204"/>
    <mergeCell ref="C205:D205"/>
    <mergeCell ref="C206:D206"/>
    <mergeCell ref="C207:D207"/>
    <mergeCell ref="C239:D239"/>
    <mergeCell ref="C240:D240"/>
    <mergeCell ref="C241:D241"/>
    <mergeCell ref="C242:D242"/>
    <mergeCell ref="C233:D233"/>
    <mergeCell ref="C234:D234"/>
    <mergeCell ref="C235:D235"/>
    <mergeCell ref="C236:D236"/>
    <mergeCell ref="C237:D237"/>
    <mergeCell ref="C228:D228"/>
    <mergeCell ref="C229:D229"/>
    <mergeCell ref="C230:D230"/>
    <mergeCell ref="C231:D231"/>
    <mergeCell ref="C232:D232"/>
    <mergeCell ref="C223:D223"/>
    <mergeCell ref="C224:D224"/>
    <mergeCell ref="C225:D225"/>
    <mergeCell ref="C226:D226"/>
    <mergeCell ref="C227:D227"/>
    <mergeCell ref="C248:D248"/>
    <mergeCell ref="C243:D243"/>
    <mergeCell ref="C244:D244"/>
    <mergeCell ref="C245:D245"/>
    <mergeCell ref="C246:D246"/>
    <mergeCell ref="C247:D247"/>
    <mergeCell ref="C238:D238"/>
    <mergeCell ref="F72:H72"/>
    <mergeCell ref="F73:H73"/>
    <mergeCell ref="F74:H74"/>
    <mergeCell ref="F75:H75"/>
    <mergeCell ref="F76:H76"/>
    <mergeCell ref="F77:H77"/>
    <mergeCell ref="F78:H78"/>
    <mergeCell ref="F79:H79"/>
    <mergeCell ref="F80:H80"/>
    <mergeCell ref="F81:H81"/>
    <mergeCell ref="F82:H82"/>
    <mergeCell ref="F83:H83"/>
    <mergeCell ref="F101:H101"/>
    <mergeCell ref="F102:H102"/>
    <mergeCell ref="F103:H103"/>
    <mergeCell ref="F104:H104"/>
    <mergeCell ref="F105:H105"/>
    <mergeCell ref="F106:H106"/>
    <mergeCell ref="F107:H107"/>
    <mergeCell ref="F108:H108"/>
    <mergeCell ref="F109:H109"/>
    <mergeCell ref="F110:H110"/>
    <mergeCell ref="F111:H111"/>
    <mergeCell ref="F112:H112"/>
    <mergeCell ref="F113:H113"/>
    <mergeCell ref="F137:H137"/>
    <mergeCell ref="F138:H138"/>
    <mergeCell ref="F179:H179"/>
    <mergeCell ref="F180:H180"/>
    <mergeCell ref="F177:H177"/>
    <mergeCell ref="F178:H178"/>
    <mergeCell ref="F199:H199"/>
    <mergeCell ref="F200:H200"/>
    <mergeCell ref="F201:H201"/>
    <mergeCell ref="I45:J45"/>
    <mergeCell ref="I46:J46"/>
    <mergeCell ref="I49:J49"/>
    <mergeCell ref="I52:J52"/>
    <mergeCell ref="I55:J55"/>
    <mergeCell ref="I58:J58"/>
    <mergeCell ref="I61:J61"/>
    <mergeCell ref="I64:J64"/>
    <mergeCell ref="I67:J67"/>
    <mergeCell ref="I70:J70"/>
    <mergeCell ref="I73:J73"/>
    <mergeCell ref="I76:J76"/>
    <mergeCell ref="F114:H114"/>
    <mergeCell ref="F115:H115"/>
    <mergeCell ref="F116:H116"/>
    <mergeCell ref="F117:H117"/>
    <mergeCell ref="F118:H118"/>
    <mergeCell ref="F119:H119"/>
    <mergeCell ref="F120:H120"/>
    <mergeCell ref="F56:H56"/>
    <mergeCell ref="F121:H121"/>
    <mergeCell ref="F57:H57"/>
    <mergeCell ref="F139:H139"/>
    <mergeCell ref="F140:H140"/>
    <mergeCell ref="F141:H141"/>
    <mergeCell ref="F142:H142"/>
    <mergeCell ref="F143:H143"/>
    <mergeCell ref="F220:H220"/>
    <mergeCell ref="I103:J103"/>
    <mergeCell ref="I112:J112"/>
    <mergeCell ref="I121:J121"/>
    <mergeCell ref="I130:J130"/>
    <mergeCell ref="I139:J139"/>
    <mergeCell ref="I148:J148"/>
    <mergeCell ref="I157:J157"/>
    <mergeCell ref="I166:J166"/>
    <mergeCell ref="I175:J175"/>
    <mergeCell ref="I184:J184"/>
    <mergeCell ref="I193:J193"/>
    <mergeCell ref="I202:J202"/>
    <mergeCell ref="I211:J211"/>
    <mergeCell ref="I220:J220"/>
    <mergeCell ref="F182:H182"/>
    <mergeCell ref="I124:J124"/>
    <mergeCell ref="I134:J134"/>
    <mergeCell ref="I144:J144"/>
    <mergeCell ref="I160:J160"/>
    <mergeCell ref="I170:J170"/>
    <mergeCell ref="I180:J180"/>
    <mergeCell ref="I196:J196"/>
    <mergeCell ref="I206:J206"/>
    <mergeCell ref="I216:J216"/>
    <mergeCell ref="F133:H133"/>
    <mergeCell ref="F135:H135"/>
    <mergeCell ref="I219:J219"/>
    <mergeCell ref="K65:L65"/>
    <mergeCell ref="I66:J66"/>
    <mergeCell ref="K66:L66"/>
    <mergeCell ref="I94:J94"/>
    <mergeCell ref="K94:L94"/>
    <mergeCell ref="I95:J95"/>
    <mergeCell ref="K95:L95"/>
    <mergeCell ref="I96:J96"/>
    <mergeCell ref="K96:L96"/>
    <mergeCell ref="I91:J91"/>
    <mergeCell ref="K91:L91"/>
    <mergeCell ref="I92:J92"/>
    <mergeCell ref="K92:L92"/>
    <mergeCell ref="I93:J93"/>
    <mergeCell ref="K93:L93"/>
    <mergeCell ref="I88:J88"/>
    <mergeCell ref="K61:L61"/>
    <mergeCell ref="I62:J62"/>
    <mergeCell ref="K62:L62"/>
    <mergeCell ref="I63:J63"/>
    <mergeCell ref="K63:L63"/>
    <mergeCell ref="I85:J85"/>
    <mergeCell ref="K85:L85"/>
    <mergeCell ref="I86:J86"/>
    <mergeCell ref="K86:L86"/>
    <mergeCell ref="I87:J87"/>
    <mergeCell ref="K87:L87"/>
    <mergeCell ref="I82:J82"/>
    <mergeCell ref="K82:L82"/>
    <mergeCell ref="I83:J83"/>
    <mergeCell ref="K83:L83"/>
    <mergeCell ref="I84:J84"/>
    <mergeCell ref="K84:L84"/>
    <mergeCell ref="I79:J79"/>
    <mergeCell ref="K79:L79"/>
    <mergeCell ref="I80:J80"/>
    <mergeCell ref="K80:L80"/>
    <mergeCell ref="I81:J81"/>
    <mergeCell ref="K81:L81"/>
    <mergeCell ref="K58:L58"/>
    <mergeCell ref="I59:J59"/>
    <mergeCell ref="K59:L59"/>
    <mergeCell ref="I60:J60"/>
    <mergeCell ref="K60:L60"/>
    <mergeCell ref="K55:L55"/>
    <mergeCell ref="I56:J56"/>
    <mergeCell ref="K56:L56"/>
    <mergeCell ref="I57:J57"/>
    <mergeCell ref="K57:L57"/>
    <mergeCell ref="K76:L76"/>
    <mergeCell ref="I77:J77"/>
    <mergeCell ref="K77:L77"/>
    <mergeCell ref="I78:J78"/>
    <mergeCell ref="K78:L78"/>
    <mergeCell ref="K73:L73"/>
    <mergeCell ref="I74:J74"/>
    <mergeCell ref="K74:L74"/>
    <mergeCell ref="I75:J75"/>
    <mergeCell ref="K75:L75"/>
    <mergeCell ref="K70:L70"/>
    <mergeCell ref="I71:J71"/>
    <mergeCell ref="K71:L71"/>
    <mergeCell ref="I72:J72"/>
    <mergeCell ref="K72:L72"/>
    <mergeCell ref="K67:L67"/>
    <mergeCell ref="I68:J68"/>
    <mergeCell ref="K68:L68"/>
    <mergeCell ref="I69:J69"/>
    <mergeCell ref="K69:L69"/>
    <mergeCell ref="K64:L64"/>
    <mergeCell ref="I65:J65"/>
    <mergeCell ref="I106:J106"/>
    <mergeCell ref="K106:L106"/>
    <mergeCell ref="I107:J107"/>
    <mergeCell ref="K107:L107"/>
    <mergeCell ref="I108:J108"/>
    <mergeCell ref="K108:L108"/>
    <mergeCell ref="K88:L88"/>
    <mergeCell ref="I89:J89"/>
    <mergeCell ref="K89:L89"/>
    <mergeCell ref="I90:J90"/>
    <mergeCell ref="K90:L90"/>
    <mergeCell ref="K103:L103"/>
    <mergeCell ref="I104:J104"/>
    <mergeCell ref="K104:L104"/>
    <mergeCell ref="I105:J105"/>
    <mergeCell ref="K105:L105"/>
    <mergeCell ref="I100:J100"/>
    <mergeCell ref="K100:L100"/>
    <mergeCell ref="I101:J101"/>
    <mergeCell ref="K101:L101"/>
    <mergeCell ref="I102:J102"/>
    <mergeCell ref="K102:L102"/>
    <mergeCell ref="I97:J97"/>
    <mergeCell ref="K97:L97"/>
    <mergeCell ref="I98:J98"/>
    <mergeCell ref="K98:L98"/>
    <mergeCell ref="I99:J99"/>
    <mergeCell ref="K99:L99"/>
    <mergeCell ref="I115:J115"/>
    <mergeCell ref="K115:L115"/>
    <mergeCell ref="I116:J116"/>
    <mergeCell ref="K116:L116"/>
    <mergeCell ref="I117:J117"/>
    <mergeCell ref="K117:L117"/>
    <mergeCell ref="K112:L112"/>
    <mergeCell ref="I113:J113"/>
    <mergeCell ref="K113:L113"/>
    <mergeCell ref="I114:J114"/>
    <mergeCell ref="K114:L114"/>
    <mergeCell ref="I109:J109"/>
    <mergeCell ref="K109:L109"/>
    <mergeCell ref="I110:J110"/>
    <mergeCell ref="K110:L110"/>
    <mergeCell ref="I111:J111"/>
    <mergeCell ref="K111:L111"/>
    <mergeCell ref="K124:L124"/>
    <mergeCell ref="I125:J125"/>
    <mergeCell ref="K125:L125"/>
    <mergeCell ref="I126:J126"/>
    <mergeCell ref="K126:L126"/>
    <mergeCell ref="K121:L121"/>
    <mergeCell ref="I122:J122"/>
    <mergeCell ref="K122:L122"/>
    <mergeCell ref="I123:J123"/>
    <mergeCell ref="K123:L123"/>
    <mergeCell ref="I118:J118"/>
    <mergeCell ref="K118:L118"/>
    <mergeCell ref="I119:J119"/>
    <mergeCell ref="K119:L119"/>
    <mergeCell ref="I120:J120"/>
    <mergeCell ref="K120:L120"/>
    <mergeCell ref="I133:J133"/>
    <mergeCell ref="K133:L133"/>
    <mergeCell ref="K134:L134"/>
    <mergeCell ref="I135:J135"/>
    <mergeCell ref="K135:L135"/>
    <mergeCell ref="K130:L130"/>
    <mergeCell ref="I131:J131"/>
    <mergeCell ref="K131:L131"/>
    <mergeCell ref="I132:J132"/>
    <mergeCell ref="K132:L132"/>
    <mergeCell ref="I127:J127"/>
    <mergeCell ref="K127:L127"/>
    <mergeCell ref="I128:J128"/>
    <mergeCell ref="K128:L128"/>
    <mergeCell ref="I129:J129"/>
    <mergeCell ref="K129:L129"/>
    <mergeCell ref="I142:J142"/>
    <mergeCell ref="K142:L142"/>
    <mergeCell ref="I143:J143"/>
    <mergeCell ref="K143:L143"/>
    <mergeCell ref="K144:L144"/>
    <mergeCell ref="K139:L139"/>
    <mergeCell ref="I140:J140"/>
    <mergeCell ref="K140:L140"/>
    <mergeCell ref="I141:J141"/>
    <mergeCell ref="K141:L141"/>
    <mergeCell ref="I136:J136"/>
    <mergeCell ref="K136:L136"/>
    <mergeCell ref="I137:J137"/>
    <mergeCell ref="K137:L137"/>
    <mergeCell ref="I138:J138"/>
    <mergeCell ref="K138:L138"/>
    <mergeCell ref="I151:J151"/>
    <mergeCell ref="K151:L151"/>
    <mergeCell ref="I152:J152"/>
    <mergeCell ref="K152:L152"/>
    <mergeCell ref="I153:J153"/>
    <mergeCell ref="K153:L153"/>
    <mergeCell ref="K148:L148"/>
    <mergeCell ref="I149:J149"/>
    <mergeCell ref="K149:L149"/>
    <mergeCell ref="I150:J150"/>
    <mergeCell ref="K150:L150"/>
    <mergeCell ref="I145:J145"/>
    <mergeCell ref="K145:L145"/>
    <mergeCell ref="I146:J146"/>
    <mergeCell ref="K146:L146"/>
    <mergeCell ref="I147:J147"/>
    <mergeCell ref="K147:L147"/>
    <mergeCell ref="K160:L160"/>
    <mergeCell ref="I161:J161"/>
    <mergeCell ref="K161:L161"/>
    <mergeCell ref="I162:J162"/>
    <mergeCell ref="K162:L162"/>
    <mergeCell ref="K157:L157"/>
    <mergeCell ref="I158:J158"/>
    <mergeCell ref="K158:L158"/>
    <mergeCell ref="I159:J159"/>
    <mergeCell ref="K159:L159"/>
    <mergeCell ref="I154:J154"/>
    <mergeCell ref="K154:L154"/>
    <mergeCell ref="I155:J155"/>
    <mergeCell ref="K155:L155"/>
    <mergeCell ref="I156:J156"/>
    <mergeCell ref="K156:L156"/>
    <mergeCell ref="I169:J169"/>
    <mergeCell ref="K169:L169"/>
    <mergeCell ref="K170:L170"/>
    <mergeCell ref="I171:J171"/>
    <mergeCell ref="K171:L171"/>
    <mergeCell ref="K166:L166"/>
    <mergeCell ref="I167:J167"/>
    <mergeCell ref="K167:L167"/>
    <mergeCell ref="I168:J168"/>
    <mergeCell ref="K168:L168"/>
    <mergeCell ref="I163:J163"/>
    <mergeCell ref="K163:L163"/>
    <mergeCell ref="I164:J164"/>
    <mergeCell ref="K164:L164"/>
    <mergeCell ref="I165:J165"/>
    <mergeCell ref="K165:L165"/>
    <mergeCell ref="I178:J178"/>
    <mergeCell ref="K178:L178"/>
    <mergeCell ref="I179:J179"/>
    <mergeCell ref="K179:L179"/>
    <mergeCell ref="K180:L180"/>
    <mergeCell ref="K175:L175"/>
    <mergeCell ref="I176:J176"/>
    <mergeCell ref="K176:L176"/>
    <mergeCell ref="I177:J177"/>
    <mergeCell ref="K177:L177"/>
    <mergeCell ref="I172:J172"/>
    <mergeCell ref="K172:L172"/>
    <mergeCell ref="I173:J173"/>
    <mergeCell ref="K173:L173"/>
    <mergeCell ref="I174:J174"/>
    <mergeCell ref="K174:L174"/>
    <mergeCell ref="I187:J187"/>
    <mergeCell ref="K187:L187"/>
    <mergeCell ref="I188:J188"/>
    <mergeCell ref="K188:L188"/>
    <mergeCell ref="I189:J189"/>
    <mergeCell ref="K189:L189"/>
    <mergeCell ref="K184:L184"/>
    <mergeCell ref="I185:J185"/>
    <mergeCell ref="K185:L185"/>
    <mergeCell ref="I186:J186"/>
    <mergeCell ref="K186:L186"/>
    <mergeCell ref="I181:J181"/>
    <mergeCell ref="K181:L181"/>
    <mergeCell ref="I182:J182"/>
    <mergeCell ref="K182:L182"/>
    <mergeCell ref="I183:J183"/>
    <mergeCell ref="K183:L183"/>
    <mergeCell ref="K196:L196"/>
    <mergeCell ref="I197:J197"/>
    <mergeCell ref="K197:L197"/>
    <mergeCell ref="I198:J198"/>
    <mergeCell ref="K198:L198"/>
    <mergeCell ref="K193:L193"/>
    <mergeCell ref="I194:J194"/>
    <mergeCell ref="K194:L194"/>
    <mergeCell ref="I195:J195"/>
    <mergeCell ref="K195:L195"/>
    <mergeCell ref="I190:J190"/>
    <mergeCell ref="K190:L190"/>
    <mergeCell ref="I191:J191"/>
    <mergeCell ref="K191:L191"/>
    <mergeCell ref="I192:J192"/>
    <mergeCell ref="K192:L192"/>
    <mergeCell ref="I205:J205"/>
    <mergeCell ref="K205:L205"/>
    <mergeCell ref="K219:L219"/>
    <mergeCell ref="K206:L206"/>
    <mergeCell ref="I207:J207"/>
    <mergeCell ref="K207:L207"/>
    <mergeCell ref="K202:L202"/>
    <mergeCell ref="I203:J203"/>
    <mergeCell ref="K203:L203"/>
    <mergeCell ref="I204:J204"/>
    <mergeCell ref="K204:L204"/>
    <mergeCell ref="I199:J199"/>
    <mergeCell ref="K199:L199"/>
    <mergeCell ref="I200:J200"/>
    <mergeCell ref="K200:L200"/>
    <mergeCell ref="I201:J201"/>
    <mergeCell ref="K201:L201"/>
    <mergeCell ref="I214:J214"/>
    <mergeCell ref="K214:L214"/>
    <mergeCell ref="I215:J215"/>
    <mergeCell ref="K215:L215"/>
    <mergeCell ref="K211:L211"/>
    <mergeCell ref="I212:J212"/>
    <mergeCell ref="K212:L212"/>
    <mergeCell ref="I213:J213"/>
    <mergeCell ref="K213:L213"/>
    <mergeCell ref="I208:J208"/>
    <mergeCell ref="K208:L208"/>
    <mergeCell ref="I209:J209"/>
    <mergeCell ref="K209:L209"/>
    <mergeCell ref="I210:J210"/>
    <mergeCell ref="K210:L210"/>
    <mergeCell ref="I233:J233"/>
    <mergeCell ref="K233:L233"/>
    <mergeCell ref="I234:J234"/>
    <mergeCell ref="K234:L234"/>
    <mergeCell ref="I229:J229"/>
    <mergeCell ref="K229:L229"/>
    <mergeCell ref="I230:J230"/>
    <mergeCell ref="K230:L230"/>
    <mergeCell ref="I231:J231"/>
    <mergeCell ref="K231:L231"/>
    <mergeCell ref="I226:J226"/>
    <mergeCell ref="K226:L226"/>
    <mergeCell ref="I227:J227"/>
    <mergeCell ref="K227:L227"/>
    <mergeCell ref="I228:J228"/>
    <mergeCell ref="K228:L228"/>
    <mergeCell ref="K216:L216"/>
    <mergeCell ref="I223:J223"/>
    <mergeCell ref="K223:L223"/>
    <mergeCell ref="I224:J224"/>
    <mergeCell ref="K224:L224"/>
    <mergeCell ref="I225:J225"/>
    <mergeCell ref="K225:L225"/>
    <mergeCell ref="K220:L220"/>
    <mergeCell ref="I221:J221"/>
    <mergeCell ref="K221:L221"/>
    <mergeCell ref="I222:J222"/>
    <mergeCell ref="K222:L222"/>
    <mergeCell ref="I217:J217"/>
    <mergeCell ref="K217:L217"/>
    <mergeCell ref="I218:J218"/>
    <mergeCell ref="K218:L218"/>
    <mergeCell ref="H13:H14"/>
    <mergeCell ref="N63:O63"/>
    <mergeCell ref="I235:J235"/>
    <mergeCell ref="K235:L235"/>
    <mergeCell ref="I236:J236"/>
    <mergeCell ref="K236:L236"/>
    <mergeCell ref="I237:J237"/>
    <mergeCell ref="K237:L237"/>
    <mergeCell ref="I232:J232"/>
    <mergeCell ref="K232:L232"/>
    <mergeCell ref="I247:J247"/>
    <mergeCell ref="K247:L247"/>
    <mergeCell ref="I248:J248"/>
    <mergeCell ref="K248:L248"/>
    <mergeCell ref="I244:J244"/>
    <mergeCell ref="K244:L244"/>
    <mergeCell ref="I245:J245"/>
    <mergeCell ref="K245:L245"/>
    <mergeCell ref="I246:J246"/>
    <mergeCell ref="K246:L246"/>
    <mergeCell ref="I241:J241"/>
    <mergeCell ref="K241:L241"/>
    <mergeCell ref="I242:J242"/>
    <mergeCell ref="K242:L242"/>
    <mergeCell ref="I243:J243"/>
    <mergeCell ref="K243:L243"/>
    <mergeCell ref="I238:J238"/>
    <mergeCell ref="K238:L238"/>
    <mergeCell ref="I239:J239"/>
    <mergeCell ref="K239:L239"/>
    <mergeCell ref="I240:J240"/>
    <mergeCell ref="K240:L240"/>
    <mergeCell ref="A991:B991"/>
    <mergeCell ref="C991:D991"/>
    <mergeCell ref="F991:H991"/>
    <mergeCell ref="I991:J991"/>
    <mergeCell ref="K991:L991"/>
    <mergeCell ref="A992:B992"/>
    <mergeCell ref="C992:D992"/>
    <mergeCell ref="F992:H992"/>
    <mergeCell ref="I992:J992"/>
    <mergeCell ref="K992:L992"/>
    <mergeCell ref="A993:B993"/>
    <mergeCell ref="C993:D993"/>
    <mergeCell ref="F993:H993"/>
    <mergeCell ref="I993:J993"/>
    <mergeCell ref="K993:L993"/>
    <mergeCell ref="A994:B994"/>
    <mergeCell ref="C994:D994"/>
    <mergeCell ref="F994:H994"/>
    <mergeCell ref="I994:J994"/>
    <mergeCell ref="K994:L994"/>
    <mergeCell ref="A995:B995"/>
    <mergeCell ref="C995:D995"/>
    <mergeCell ref="F995:H995"/>
    <mergeCell ref="I995:J995"/>
    <mergeCell ref="K995:L995"/>
    <mergeCell ref="A996:B996"/>
    <mergeCell ref="C996:D996"/>
    <mergeCell ref="F996:H996"/>
    <mergeCell ref="I996:J996"/>
    <mergeCell ref="K996:L996"/>
    <mergeCell ref="A997:B997"/>
    <mergeCell ref="C997:D997"/>
    <mergeCell ref="F997:H997"/>
    <mergeCell ref="I997:J997"/>
    <mergeCell ref="K997:L997"/>
    <mergeCell ref="A998:B998"/>
    <mergeCell ref="C998:D998"/>
    <mergeCell ref="F998:H998"/>
    <mergeCell ref="I998:J998"/>
    <mergeCell ref="K998:L998"/>
    <mergeCell ref="A999:B999"/>
    <mergeCell ref="C999:D999"/>
    <mergeCell ref="F999:H999"/>
    <mergeCell ref="I999:J999"/>
    <mergeCell ref="K999:L999"/>
    <mergeCell ref="A1000:B1000"/>
    <mergeCell ref="C1000:D1000"/>
    <mergeCell ref="F1000:H1000"/>
    <mergeCell ref="I1000:J1000"/>
    <mergeCell ref="K1000:L1000"/>
    <mergeCell ref="A1001:B1001"/>
    <mergeCell ref="C1001:D1001"/>
    <mergeCell ref="F1001:H1001"/>
    <mergeCell ref="I1001:J1001"/>
    <mergeCell ref="K1001:L1001"/>
    <mergeCell ref="A1002:B1002"/>
    <mergeCell ref="C1002:D1002"/>
    <mergeCell ref="F1002:H1002"/>
    <mergeCell ref="I1002:J1002"/>
    <mergeCell ref="K1002:L1002"/>
    <mergeCell ref="A1003:B1003"/>
    <mergeCell ref="C1003:D1003"/>
    <mergeCell ref="F1003:H1003"/>
    <mergeCell ref="I1003:J1003"/>
    <mergeCell ref="K1003:L1003"/>
    <mergeCell ref="A1004:B1004"/>
    <mergeCell ref="C1004:D1004"/>
    <mergeCell ref="F1004:H1004"/>
    <mergeCell ref="I1004:J1004"/>
    <mergeCell ref="K1004:L1004"/>
    <mergeCell ref="A1005:B1005"/>
    <mergeCell ref="C1005:D1005"/>
    <mergeCell ref="F1005:H1005"/>
    <mergeCell ref="I1005:J1005"/>
    <mergeCell ref="K1005:L1005"/>
    <mergeCell ref="A1006:B1006"/>
    <mergeCell ref="C1006:D1006"/>
    <mergeCell ref="F1006:H1006"/>
    <mergeCell ref="I1006:J1006"/>
    <mergeCell ref="K1006:L1006"/>
    <mergeCell ref="A1007:B1007"/>
    <mergeCell ref="C1007:D1007"/>
    <mergeCell ref="F1007:H1007"/>
    <mergeCell ref="I1007:J1007"/>
    <mergeCell ref="K1007:L1007"/>
    <mergeCell ref="A1008:B1008"/>
    <mergeCell ref="C1008:D1008"/>
    <mergeCell ref="F1008:H1008"/>
    <mergeCell ref="I1008:J1008"/>
    <mergeCell ref="K1008:L1008"/>
    <mergeCell ref="A1009:B1009"/>
    <mergeCell ref="C1009:D1009"/>
    <mergeCell ref="F1009:H1009"/>
    <mergeCell ref="I1009:J1009"/>
    <mergeCell ref="K1009:L1009"/>
    <mergeCell ref="A1010:B1010"/>
    <mergeCell ref="C1010:D1010"/>
    <mergeCell ref="F1010:H1010"/>
    <mergeCell ref="I1010:J1010"/>
    <mergeCell ref="K1010:L1010"/>
    <mergeCell ref="A1011:B1011"/>
    <mergeCell ref="C1011:D1011"/>
    <mergeCell ref="F1011:H1011"/>
    <mergeCell ref="I1011:J1011"/>
    <mergeCell ref="K1011:L1011"/>
    <mergeCell ref="A1012:B1012"/>
    <mergeCell ref="C1012:D1012"/>
    <mergeCell ref="F1012:H1012"/>
    <mergeCell ref="I1012:J1012"/>
    <mergeCell ref="K1012:L1012"/>
    <mergeCell ref="A1013:B1013"/>
    <mergeCell ref="C1013:D1013"/>
    <mergeCell ref="F1013:H1013"/>
    <mergeCell ref="I1013:J1013"/>
    <mergeCell ref="K1013:L1013"/>
    <mergeCell ref="A1014:B1014"/>
    <mergeCell ref="C1014:D1014"/>
    <mergeCell ref="F1014:H1014"/>
    <mergeCell ref="I1014:J1014"/>
    <mergeCell ref="K1014:L1014"/>
    <mergeCell ref="F1022:H1022"/>
    <mergeCell ref="I1022:J1022"/>
    <mergeCell ref="K1022:L1022"/>
    <mergeCell ref="A1015:B1015"/>
    <mergeCell ref="C1015:D1015"/>
    <mergeCell ref="F1015:H1015"/>
    <mergeCell ref="I1015:J1015"/>
    <mergeCell ref="K1015:L1015"/>
    <mergeCell ref="A1016:B1016"/>
    <mergeCell ref="C1016:D1016"/>
    <mergeCell ref="F1016:H1016"/>
    <mergeCell ref="I1016:J1016"/>
    <mergeCell ref="K1016:L1016"/>
    <mergeCell ref="A1017:B1017"/>
    <mergeCell ref="C1017:D1017"/>
    <mergeCell ref="F1017:H1017"/>
    <mergeCell ref="I1017:J1017"/>
    <mergeCell ref="K1017:L1017"/>
    <mergeCell ref="A1018:B1018"/>
    <mergeCell ref="C1018:D1018"/>
    <mergeCell ref="F1018:H1018"/>
    <mergeCell ref="I1018:J1018"/>
    <mergeCell ref="K1018:L1018"/>
    <mergeCell ref="A1023:B1023"/>
    <mergeCell ref="C1023:D1023"/>
    <mergeCell ref="F1023:H1023"/>
    <mergeCell ref="I1023:J1023"/>
    <mergeCell ref="K1023:L1023"/>
    <mergeCell ref="A1024:B1024"/>
    <mergeCell ref="C1024:D1024"/>
    <mergeCell ref="F1024:H1024"/>
    <mergeCell ref="I1024:J1024"/>
    <mergeCell ref="K1024:L1024"/>
    <mergeCell ref="A1025:B1025"/>
    <mergeCell ref="C1025:D1025"/>
    <mergeCell ref="F1025:H1025"/>
    <mergeCell ref="I1025:J1025"/>
    <mergeCell ref="K1025:L1025"/>
    <mergeCell ref="A1019:B1019"/>
    <mergeCell ref="C1019:D1019"/>
    <mergeCell ref="F1019:H1019"/>
    <mergeCell ref="I1019:J1019"/>
    <mergeCell ref="K1019:L1019"/>
    <mergeCell ref="A1020:B1020"/>
    <mergeCell ref="C1020:D1020"/>
    <mergeCell ref="F1020:H1020"/>
    <mergeCell ref="I1020:J1020"/>
    <mergeCell ref="K1020:L1020"/>
    <mergeCell ref="A1021:B1021"/>
    <mergeCell ref="C1021:D1021"/>
    <mergeCell ref="F1021:H1021"/>
    <mergeCell ref="I1021:J1021"/>
    <mergeCell ref="K1021:L1021"/>
    <mergeCell ref="A1022:B1022"/>
    <mergeCell ref="C1022:D1022"/>
  </mergeCells>
  <conditionalFormatting sqref="K16 K13">
    <cfRule type="duplicateValues" dxfId="21" priority="16"/>
  </conditionalFormatting>
  <conditionalFormatting sqref="K13">
    <cfRule type="containsText" dxfId="20" priority="13" operator="containsText" text="0">
      <formula>NOT(ISERROR(SEARCH("0",K13)))</formula>
    </cfRule>
  </conditionalFormatting>
  <conditionalFormatting sqref="K16">
    <cfRule type="cellIs" dxfId="19" priority="34" operator="greaterThan">
      <formula>$K$13</formula>
    </cfRule>
    <cfRule type="cellIs" dxfId="18" priority="35" operator="lessThan">
      <formula>$K$13</formula>
    </cfRule>
  </conditionalFormatting>
  <conditionalFormatting sqref="K17">
    <cfRule type="cellIs" dxfId="17" priority="6" operator="lessThan">
      <formula>"k14"</formula>
    </cfRule>
    <cfRule type="cellIs" dxfId="16" priority="7" operator="greaterThan">
      <formula>"k14"</formula>
    </cfRule>
  </conditionalFormatting>
  <conditionalFormatting sqref="K17 K14">
    <cfRule type="duplicateValues" dxfId="15" priority="5"/>
  </conditionalFormatting>
  <conditionalFormatting sqref="A94:B1025">
    <cfRule type="duplicateValues" dxfId="14" priority="3"/>
  </conditionalFormatting>
  <conditionalFormatting sqref="A45:B93">
    <cfRule type="duplicateValues" dxfId="13" priority="2"/>
  </conditionalFormatting>
  <conditionalFormatting sqref="K13 K16">
    <cfRule type="duplicateValues" dxfId="12" priority="1"/>
  </conditionalFormatting>
  <dataValidations count="5">
    <dataValidation type="date" allowBlank="1" showInputMessage="1" showErrorMessage="1" sqref="I38:I40" xr:uid="{00000000-0002-0000-0000-000000000000}">
      <formula1>41153</formula1>
      <formula2>44439</formula2>
    </dataValidation>
    <dataValidation type="whole" allowBlank="1" showInputMessage="1" showErrorMessage="1" sqref="H13" xr:uid="{00000000-0002-0000-0000-000001000000}">
      <formula1>1</formula1>
      <formula2>50</formula2>
    </dataValidation>
    <dataValidation type="list" allowBlank="1" showInputMessage="1" showErrorMessage="1" sqref="I45:J1025" xr:uid="{00000000-0002-0000-0000-000002000000}">
      <formula1>"Ja,Nein"</formula1>
    </dataValidation>
    <dataValidation type="list" allowBlank="1" showInputMessage="1" showErrorMessage="1" sqref="K45:L1025" xr:uid="{00000000-0002-0000-0000-000003000000}">
      <mc:AlternateContent xmlns:x12ac="http://schemas.microsoft.com/office/spreadsheetml/2011/1/ac" xmlns:mc="http://schemas.openxmlformats.org/markup-compatibility/2006">
        <mc:Choice Requires="x12ac">
          <x12ac:list>"Ja/Ja, wieder",Nein</x12ac:list>
        </mc:Choice>
        <mc:Fallback>
          <formula1>"Ja/Ja, wieder,Nein"</formula1>
        </mc:Fallback>
      </mc:AlternateContent>
    </dataValidation>
    <dataValidation allowBlank="1" showInputMessage="1" showErrorMessage="1" promptTitle="Telefonnummer:" prompt="Eingabeformat: 0000-0000000000" sqref="G21:H22" xr:uid="{00000000-0002-0000-0000-000004000000}"/>
  </dataValidations>
  <pageMargins left="0.23622047244094491" right="0.23622047244094491" top="0" bottom="0" header="0" footer="0"/>
  <pageSetup paperSize="9" orientation="landscape" r:id="rId2"/>
  <rowBreaks count="1" manualBreakCount="1">
    <brk id="35" max="16383" man="1"/>
  </rowBreak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DieseArbeitsmappe.transferData">
                <anchor moveWithCells="1">
                  <from>
                    <xdr:col>10</xdr:col>
                    <xdr:colOff>144780</xdr:colOff>
                    <xdr:row>36</xdr:row>
                    <xdr:rowOff>38100</xdr:rowOff>
                  </from>
                  <to>
                    <xdr:col>11</xdr:col>
                    <xdr:colOff>487680</xdr:colOff>
                    <xdr:row>40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ErrorMessage="1" errorTitle="Fehler" error="Bitte überprüfen Sie das Geburtsdatum des Kindes. Das Datum liegt über dem Maximal-Alter eines Kindes im letzten Jahr. _x000a__x000a_Beachten Sie: Kinder einer alterserweiterten Gruppe sind nur bis zum achten Lebensjahr einzutragen." promptTitle="Fehler" xr:uid="{00000000-0002-0000-0000-000005000000}">
          <x14:formula1>
            <xm:f>Einstellungen!$D$3:$D$6</xm:f>
          </x14:formula1>
          <xm:sqref>C45:C1025</xm:sqref>
        </x14:dataValidation>
        <x14:dataValidation type="list" allowBlank="1" showInputMessage="1" showErrorMessage="1" errorTitle="Fehlermeldung" error="Bitte überprüfen Sie das Feld &quot;Erstsprache&quot; auf die korrekte Auswahl beziehungsweise eventuelle überflüssige Leerzeichen!" xr:uid="{00000000-0002-0000-0000-000006000000}">
          <x14:formula1>
            <xm:f>Einstellungen!$G$21:$G$43</xm:f>
          </x14:formula1>
          <xm:sqref>E45:E1025</xm:sqref>
        </x14:dataValidation>
        <x14:dataValidation type="list" allowBlank="1" showInputMessage="1" showErrorMessage="1" xr:uid="{00000000-0002-0000-0000-000007000000}">
          <x14:formula1>
            <xm:f>Einstellungen!$A$14:$A$15</xm:f>
          </x14:formula1>
          <xm:sqref>F45:H1025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PrePreLastE">
    <pageSetUpPr fitToPage="1"/>
  </sheetPr>
  <dimension ref="A1:M1310"/>
  <sheetViews>
    <sheetView zoomScaleNormal="100" workbookViewId="0">
      <selection activeCell="E5" sqref="E5"/>
    </sheetView>
  </sheetViews>
  <sheetFormatPr baseColWidth="10" defaultColWidth="11.44140625" defaultRowHeight="14.4" x14ac:dyDescent="0.3"/>
  <cols>
    <col min="1" max="1" width="16.5546875" style="36" customWidth="1"/>
    <col min="2" max="2" width="14.44140625" style="39" customWidth="1"/>
    <col min="3" max="3" width="15.5546875" style="27" customWidth="1"/>
    <col min="4" max="4" width="20.44140625" style="27" customWidth="1"/>
    <col min="5" max="5" width="7.6640625" style="27" customWidth="1"/>
    <col min="6" max="10" width="6.44140625" style="27" customWidth="1"/>
    <col min="11" max="11" width="11.5546875" style="146" customWidth="1"/>
    <col min="12" max="12" width="11.5546875" style="40" customWidth="1"/>
    <col min="13" max="13" width="13" style="88" customWidth="1"/>
    <col min="14" max="14" width="20.5546875" style="27" customWidth="1"/>
    <col min="15" max="15" width="34.44140625" style="27" customWidth="1"/>
    <col min="16" max="16384" width="11.44140625" style="27"/>
  </cols>
  <sheetData>
    <row r="1" spans="1:13" ht="37.5" customHeight="1" x14ac:dyDescent="0.35">
      <c r="A1" s="300" t="s">
        <v>0</v>
      </c>
      <c r="B1" s="301"/>
      <c r="C1" s="301"/>
      <c r="D1" s="302"/>
      <c r="E1" s="309" t="s">
        <v>142</v>
      </c>
      <c r="F1" s="310"/>
      <c r="G1" s="310"/>
      <c r="H1" s="310"/>
      <c r="I1" s="310"/>
      <c r="J1" s="311"/>
      <c r="K1" s="298" t="s">
        <v>32</v>
      </c>
      <c r="L1" s="298" t="s">
        <v>3</v>
      </c>
      <c r="M1" s="160" t="s">
        <v>162</v>
      </c>
    </row>
    <row r="2" spans="1:13" ht="69" customHeight="1" x14ac:dyDescent="0.3">
      <c r="A2" s="303"/>
      <c r="B2" s="304"/>
      <c r="C2" s="304"/>
      <c r="D2" s="305"/>
      <c r="E2" s="312" t="s">
        <v>143</v>
      </c>
      <c r="F2" s="313"/>
      <c r="G2" s="314" t="s">
        <v>144</v>
      </c>
      <c r="H2" s="314"/>
      <c r="I2" s="314"/>
      <c r="J2" s="315"/>
      <c r="K2" s="321"/>
      <c r="L2" s="299"/>
      <c r="M2" s="161" t="s">
        <v>163</v>
      </c>
    </row>
    <row r="3" spans="1:13" ht="25.5" customHeight="1" x14ac:dyDescent="0.3">
      <c r="A3" s="306"/>
      <c r="B3" s="307"/>
      <c r="C3" s="307"/>
      <c r="D3" s="308"/>
      <c r="E3" s="316" t="s">
        <v>145</v>
      </c>
      <c r="F3" s="317"/>
      <c r="G3" s="318" t="s">
        <v>146</v>
      </c>
      <c r="H3" s="318"/>
      <c r="I3" s="319" t="s">
        <v>147</v>
      </c>
      <c r="J3" s="320"/>
      <c r="K3" s="299"/>
      <c r="L3" s="113" t="s">
        <v>2</v>
      </c>
      <c r="M3" s="113" t="s">
        <v>2</v>
      </c>
    </row>
    <row r="4" spans="1:13" ht="29.4" customHeight="1" thickBot="1" x14ac:dyDescent="0.35">
      <c r="A4" s="109" t="s">
        <v>26</v>
      </c>
      <c r="B4" s="107" t="s">
        <v>81</v>
      </c>
      <c r="C4" s="108" t="s">
        <v>1</v>
      </c>
      <c r="D4" s="108" t="s">
        <v>51</v>
      </c>
      <c r="E4" s="134" t="s">
        <v>148</v>
      </c>
      <c r="F4" s="135" t="s">
        <v>149</v>
      </c>
      <c r="G4" s="136" t="s">
        <v>150</v>
      </c>
      <c r="H4" s="135" t="s">
        <v>151</v>
      </c>
      <c r="I4" s="136" t="s">
        <v>152</v>
      </c>
      <c r="J4" s="141" t="s">
        <v>153</v>
      </c>
      <c r="K4" s="114" t="s">
        <v>161</v>
      </c>
      <c r="L4" s="114" t="s">
        <v>31</v>
      </c>
      <c r="M4" s="114" t="s">
        <v>31</v>
      </c>
    </row>
    <row r="5" spans="1:13" ht="30" customHeight="1" x14ac:dyDescent="0.3">
      <c r="A5" s="48"/>
      <c r="B5" s="28"/>
      <c r="C5" s="29"/>
      <c r="D5" s="30"/>
      <c r="E5" s="1"/>
      <c r="F5" s="137"/>
      <c r="G5" s="1"/>
      <c r="H5" s="137"/>
      <c r="I5" s="1"/>
      <c r="J5" s="142"/>
      <c r="K5" s="147">
        <f>SUM(E5:J5)</f>
        <v>0</v>
      </c>
      <c r="L5" s="144" t="str">
        <f>IF(AND(E5+F5&gt;3,G5+H5&gt;3,I5+J5&gt;3),"Nein","Ja")</f>
        <v>Ja</v>
      </c>
      <c r="M5" s="90" t="str">
        <f t="shared" ref="M5:M36" si="0">IF(B5="Drittletztes Jahr","Ja","-")</f>
        <v>-</v>
      </c>
    </row>
    <row r="6" spans="1:13" ht="30" customHeight="1" x14ac:dyDescent="0.3">
      <c r="A6" s="49"/>
      <c r="B6" s="32"/>
      <c r="C6" s="33"/>
      <c r="D6" s="30"/>
      <c r="E6" s="138"/>
      <c r="F6" s="139"/>
      <c r="G6" s="138"/>
      <c r="H6" s="139"/>
      <c r="I6" s="138"/>
      <c r="J6" s="140"/>
      <c r="K6" s="147">
        <f t="shared" ref="K6:K69" si="1">SUM(E6:J6)</f>
        <v>0</v>
      </c>
      <c r="L6" s="144" t="str">
        <f t="shared" ref="L6:L69" si="2">IF(AND(E6+F6&gt;3,G6+H6&gt;3,I6+J6&gt;3),"Nein","Ja")</f>
        <v>Ja</v>
      </c>
      <c r="M6" s="87" t="str">
        <f t="shared" si="0"/>
        <v>-</v>
      </c>
    </row>
    <row r="7" spans="1:13" ht="30" customHeight="1" x14ac:dyDescent="0.3">
      <c r="A7" s="49"/>
      <c r="B7" s="32"/>
      <c r="C7" s="33"/>
      <c r="D7" s="30"/>
      <c r="E7" s="138"/>
      <c r="F7" s="139"/>
      <c r="G7" s="138"/>
      <c r="H7" s="139"/>
      <c r="I7" s="138"/>
      <c r="J7" s="140"/>
      <c r="K7" s="147">
        <f t="shared" si="1"/>
        <v>0</v>
      </c>
      <c r="L7" s="144" t="str">
        <f t="shared" si="2"/>
        <v>Ja</v>
      </c>
      <c r="M7" s="87" t="str">
        <f t="shared" si="0"/>
        <v>-</v>
      </c>
    </row>
    <row r="8" spans="1:13" ht="30" customHeight="1" x14ac:dyDescent="0.3">
      <c r="A8" s="49"/>
      <c r="B8" s="32"/>
      <c r="C8" s="33"/>
      <c r="D8" s="30"/>
      <c r="E8" s="138"/>
      <c r="F8" s="139"/>
      <c r="G8" s="138"/>
      <c r="H8" s="139"/>
      <c r="I8" s="138"/>
      <c r="J8" s="140"/>
      <c r="K8" s="147">
        <f t="shared" si="1"/>
        <v>0</v>
      </c>
      <c r="L8" s="144" t="str">
        <f t="shared" si="2"/>
        <v>Ja</v>
      </c>
      <c r="M8" s="87" t="str">
        <f t="shared" si="0"/>
        <v>-</v>
      </c>
    </row>
    <row r="9" spans="1:13" ht="30" customHeight="1" x14ac:dyDescent="0.3">
      <c r="A9" s="49"/>
      <c r="B9" s="32"/>
      <c r="C9" s="33"/>
      <c r="D9" s="30"/>
      <c r="E9" s="138"/>
      <c r="F9" s="139"/>
      <c r="G9" s="138"/>
      <c r="H9" s="139"/>
      <c r="I9" s="138"/>
      <c r="J9" s="140"/>
      <c r="K9" s="147">
        <f t="shared" si="1"/>
        <v>0</v>
      </c>
      <c r="L9" s="144" t="str">
        <f t="shared" si="2"/>
        <v>Ja</v>
      </c>
      <c r="M9" s="87" t="str">
        <f t="shared" si="0"/>
        <v>-</v>
      </c>
    </row>
    <row r="10" spans="1:13" ht="30" customHeight="1" x14ac:dyDescent="0.3">
      <c r="A10" s="50"/>
      <c r="B10" s="32"/>
      <c r="C10" s="33"/>
      <c r="D10" s="30"/>
      <c r="E10" s="138"/>
      <c r="F10" s="139"/>
      <c r="G10" s="138"/>
      <c r="H10" s="139"/>
      <c r="I10" s="138"/>
      <c r="J10" s="140"/>
      <c r="K10" s="147">
        <f t="shared" si="1"/>
        <v>0</v>
      </c>
      <c r="L10" s="144" t="str">
        <f t="shared" si="2"/>
        <v>Ja</v>
      </c>
      <c r="M10" s="87" t="str">
        <f t="shared" si="0"/>
        <v>-</v>
      </c>
    </row>
    <row r="11" spans="1:13" ht="30" customHeight="1" x14ac:dyDescent="0.3">
      <c r="A11" s="51"/>
      <c r="B11" s="32"/>
      <c r="C11" s="33"/>
      <c r="D11" s="30"/>
      <c r="E11" s="138"/>
      <c r="F11" s="139"/>
      <c r="G11" s="138"/>
      <c r="H11" s="139"/>
      <c r="I11" s="138"/>
      <c r="J11" s="140"/>
      <c r="K11" s="147">
        <f t="shared" si="1"/>
        <v>0</v>
      </c>
      <c r="L11" s="144" t="str">
        <f t="shared" si="2"/>
        <v>Ja</v>
      </c>
      <c r="M11" s="87" t="str">
        <f t="shared" si="0"/>
        <v>-</v>
      </c>
    </row>
    <row r="12" spans="1:13" ht="30" customHeight="1" x14ac:dyDescent="0.3">
      <c r="A12" s="51"/>
      <c r="B12" s="32"/>
      <c r="C12" s="33"/>
      <c r="D12" s="30"/>
      <c r="E12" s="138"/>
      <c r="F12" s="139"/>
      <c r="G12" s="138"/>
      <c r="H12" s="139"/>
      <c r="I12" s="138"/>
      <c r="J12" s="140"/>
      <c r="K12" s="147">
        <f t="shared" si="1"/>
        <v>0</v>
      </c>
      <c r="L12" s="144" t="str">
        <f t="shared" si="2"/>
        <v>Ja</v>
      </c>
      <c r="M12" s="87" t="str">
        <f t="shared" si="0"/>
        <v>-</v>
      </c>
    </row>
    <row r="13" spans="1:13" ht="30" customHeight="1" x14ac:dyDescent="0.3">
      <c r="A13" s="51"/>
      <c r="B13" s="32"/>
      <c r="C13" s="33"/>
      <c r="D13" s="30"/>
      <c r="E13" s="138"/>
      <c r="F13" s="139"/>
      <c r="G13" s="138"/>
      <c r="H13" s="139"/>
      <c r="I13" s="138"/>
      <c r="J13" s="143"/>
      <c r="K13" s="147">
        <f t="shared" si="1"/>
        <v>0</v>
      </c>
      <c r="L13" s="144" t="str">
        <f t="shared" si="2"/>
        <v>Ja</v>
      </c>
      <c r="M13" s="87" t="str">
        <f t="shared" si="0"/>
        <v>-</v>
      </c>
    </row>
    <row r="14" spans="1:13" ht="30" customHeight="1" x14ac:dyDescent="0.3">
      <c r="A14" s="51"/>
      <c r="B14" s="32"/>
      <c r="C14" s="33"/>
      <c r="D14" s="30"/>
      <c r="E14" s="138"/>
      <c r="F14" s="139"/>
      <c r="G14" s="138"/>
      <c r="H14" s="139"/>
      <c r="I14" s="138"/>
      <c r="J14" s="143"/>
      <c r="K14" s="147">
        <f t="shared" si="1"/>
        <v>0</v>
      </c>
      <c r="L14" s="144" t="str">
        <f t="shared" si="2"/>
        <v>Ja</v>
      </c>
      <c r="M14" s="87" t="str">
        <f t="shared" si="0"/>
        <v>-</v>
      </c>
    </row>
    <row r="15" spans="1:13" ht="30" customHeight="1" x14ac:dyDescent="0.3">
      <c r="A15" s="51"/>
      <c r="B15" s="32"/>
      <c r="C15" s="33"/>
      <c r="D15" s="30"/>
      <c r="E15" s="138"/>
      <c r="F15" s="139"/>
      <c r="G15" s="138"/>
      <c r="H15" s="139"/>
      <c r="I15" s="138"/>
      <c r="J15" s="143"/>
      <c r="K15" s="147">
        <f t="shared" si="1"/>
        <v>0</v>
      </c>
      <c r="L15" s="144" t="str">
        <f t="shared" si="2"/>
        <v>Ja</v>
      </c>
      <c r="M15" s="87" t="str">
        <f t="shared" si="0"/>
        <v>-</v>
      </c>
    </row>
    <row r="16" spans="1:13" ht="30" customHeight="1" x14ac:dyDescent="0.3">
      <c r="A16" s="51"/>
      <c r="B16" s="32"/>
      <c r="C16" s="33"/>
      <c r="D16" s="30"/>
      <c r="E16" s="138"/>
      <c r="F16" s="139"/>
      <c r="G16" s="138"/>
      <c r="H16" s="139"/>
      <c r="I16" s="138"/>
      <c r="J16" s="140"/>
      <c r="K16" s="147">
        <f t="shared" si="1"/>
        <v>0</v>
      </c>
      <c r="L16" s="144" t="str">
        <f t="shared" si="2"/>
        <v>Ja</v>
      </c>
      <c r="M16" s="87" t="str">
        <f t="shared" si="0"/>
        <v>-</v>
      </c>
    </row>
    <row r="17" spans="1:13" ht="30" customHeight="1" x14ac:dyDescent="0.3">
      <c r="A17" s="51"/>
      <c r="B17" s="32"/>
      <c r="C17" s="33"/>
      <c r="D17" s="30"/>
      <c r="E17" s="138"/>
      <c r="F17" s="139"/>
      <c r="G17" s="138"/>
      <c r="H17" s="139"/>
      <c r="I17" s="138"/>
      <c r="J17" s="140"/>
      <c r="K17" s="147">
        <f t="shared" si="1"/>
        <v>0</v>
      </c>
      <c r="L17" s="144" t="str">
        <f t="shared" si="2"/>
        <v>Ja</v>
      </c>
      <c r="M17" s="87" t="str">
        <f t="shared" si="0"/>
        <v>-</v>
      </c>
    </row>
    <row r="18" spans="1:13" ht="30" customHeight="1" x14ac:dyDescent="0.3">
      <c r="A18" s="51"/>
      <c r="B18" s="32"/>
      <c r="C18" s="33"/>
      <c r="D18" s="30"/>
      <c r="E18" s="138"/>
      <c r="F18" s="139"/>
      <c r="G18" s="138"/>
      <c r="H18" s="139"/>
      <c r="I18" s="138"/>
      <c r="J18" s="140"/>
      <c r="K18" s="147">
        <f t="shared" si="1"/>
        <v>0</v>
      </c>
      <c r="L18" s="144" t="str">
        <f t="shared" si="2"/>
        <v>Ja</v>
      </c>
      <c r="M18" s="87" t="str">
        <f t="shared" si="0"/>
        <v>-</v>
      </c>
    </row>
    <row r="19" spans="1:13" ht="30" customHeight="1" x14ac:dyDescent="0.3">
      <c r="A19" s="51"/>
      <c r="B19" s="32"/>
      <c r="C19" s="33"/>
      <c r="D19" s="30"/>
      <c r="E19" s="138"/>
      <c r="F19" s="139"/>
      <c r="G19" s="138"/>
      <c r="H19" s="139"/>
      <c r="I19" s="138"/>
      <c r="J19" s="140"/>
      <c r="K19" s="147">
        <f t="shared" si="1"/>
        <v>0</v>
      </c>
      <c r="L19" s="144" t="str">
        <f t="shared" si="2"/>
        <v>Ja</v>
      </c>
      <c r="M19" s="87" t="str">
        <f t="shared" si="0"/>
        <v>-</v>
      </c>
    </row>
    <row r="20" spans="1:13" ht="30" customHeight="1" x14ac:dyDescent="0.3">
      <c r="A20" s="51"/>
      <c r="B20" s="32"/>
      <c r="C20" s="33"/>
      <c r="D20" s="30"/>
      <c r="E20" s="138"/>
      <c r="F20" s="139"/>
      <c r="G20" s="138"/>
      <c r="H20" s="139"/>
      <c r="I20" s="138"/>
      <c r="J20" s="140"/>
      <c r="K20" s="147">
        <f t="shared" si="1"/>
        <v>0</v>
      </c>
      <c r="L20" s="144" t="str">
        <f t="shared" si="2"/>
        <v>Ja</v>
      </c>
      <c r="M20" s="87" t="str">
        <f t="shared" si="0"/>
        <v>-</v>
      </c>
    </row>
    <row r="21" spans="1:13" ht="30" customHeight="1" x14ac:dyDescent="0.3">
      <c r="A21" s="51"/>
      <c r="B21" s="32"/>
      <c r="C21" s="33"/>
      <c r="D21" s="30"/>
      <c r="E21" s="138"/>
      <c r="F21" s="139"/>
      <c r="G21" s="138"/>
      <c r="H21" s="139"/>
      <c r="I21" s="138"/>
      <c r="J21" s="140"/>
      <c r="K21" s="147">
        <f t="shared" si="1"/>
        <v>0</v>
      </c>
      <c r="L21" s="144" t="str">
        <f t="shared" si="2"/>
        <v>Ja</v>
      </c>
      <c r="M21" s="87" t="str">
        <f t="shared" si="0"/>
        <v>-</v>
      </c>
    </row>
    <row r="22" spans="1:13" ht="30" customHeight="1" x14ac:dyDescent="0.3">
      <c r="A22" s="51"/>
      <c r="B22" s="32"/>
      <c r="C22" s="33"/>
      <c r="D22" s="30"/>
      <c r="E22" s="138"/>
      <c r="F22" s="139"/>
      <c r="G22" s="138"/>
      <c r="H22" s="139"/>
      <c r="I22" s="138"/>
      <c r="J22" s="140"/>
      <c r="K22" s="147">
        <f t="shared" si="1"/>
        <v>0</v>
      </c>
      <c r="L22" s="144" t="str">
        <f t="shared" si="2"/>
        <v>Ja</v>
      </c>
      <c r="M22" s="87" t="str">
        <f t="shared" si="0"/>
        <v>-</v>
      </c>
    </row>
    <row r="23" spans="1:13" ht="30" customHeight="1" x14ac:dyDescent="0.3">
      <c r="A23" s="51"/>
      <c r="B23" s="32"/>
      <c r="C23" s="33"/>
      <c r="D23" s="30"/>
      <c r="E23" s="138"/>
      <c r="F23" s="139"/>
      <c r="G23" s="138"/>
      <c r="H23" s="139"/>
      <c r="I23" s="138"/>
      <c r="J23" s="140"/>
      <c r="K23" s="147">
        <f t="shared" si="1"/>
        <v>0</v>
      </c>
      <c r="L23" s="144" t="str">
        <f t="shared" si="2"/>
        <v>Ja</v>
      </c>
      <c r="M23" s="87" t="str">
        <f t="shared" si="0"/>
        <v>-</v>
      </c>
    </row>
    <row r="24" spans="1:13" ht="30" customHeight="1" x14ac:dyDescent="0.3">
      <c r="A24" s="51"/>
      <c r="B24" s="32"/>
      <c r="C24" s="33"/>
      <c r="D24" s="30"/>
      <c r="E24" s="138"/>
      <c r="F24" s="139"/>
      <c r="G24" s="138"/>
      <c r="H24" s="139"/>
      <c r="I24" s="138"/>
      <c r="J24" s="140"/>
      <c r="K24" s="147">
        <f t="shared" si="1"/>
        <v>0</v>
      </c>
      <c r="L24" s="144" t="str">
        <f t="shared" si="2"/>
        <v>Ja</v>
      </c>
      <c r="M24" s="87" t="str">
        <f t="shared" si="0"/>
        <v>-</v>
      </c>
    </row>
    <row r="25" spans="1:13" ht="30" customHeight="1" x14ac:dyDescent="0.3">
      <c r="A25" s="51"/>
      <c r="B25" s="32"/>
      <c r="C25" s="33"/>
      <c r="D25" s="30"/>
      <c r="E25" s="138"/>
      <c r="F25" s="139"/>
      <c r="G25" s="138"/>
      <c r="H25" s="139"/>
      <c r="I25" s="138"/>
      <c r="J25" s="140"/>
      <c r="K25" s="147">
        <f t="shared" si="1"/>
        <v>0</v>
      </c>
      <c r="L25" s="144" t="str">
        <f t="shared" si="2"/>
        <v>Ja</v>
      </c>
      <c r="M25" s="87" t="str">
        <f t="shared" si="0"/>
        <v>-</v>
      </c>
    </row>
    <row r="26" spans="1:13" ht="30" customHeight="1" x14ac:dyDescent="0.3">
      <c r="A26" s="51"/>
      <c r="B26" s="32"/>
      <c r="C26" s="33"/>
      <c r="D26" s="30"/>
      <c r="E26" s="138"/>
      <c r="F26" s="139"/>
      <c r="G26" s="138"/>
      <c r="H26" s="139"/>
      <c r="I26" s="138"/>
      <c r="J26" s="140"/>
      <c r="K26" s="147">
        <f t="shared" si="1"/>
        <v>0</v>
      </c>
      <c r="L26" s="144" t="str">
        <f t="shared" si="2"/>
        <v>Ja</v>
      </c>
      <c r="M26" s="87" t="str">
        <f t="shared" si="0"/>
        <v>-</v>
      </c>
    </row>
    <row r="27" spans="1:13" ht="30" customHeight="1" x14ac:dyDescent="0.3">
      <c r="A27" s="51"/>
      <c r="B27" s="32"/>
      <c r="C27" s="33"/>
      <c r="D27" s="30"/>
      <c r="E27" s="138"/>
      <c r="F27" s="139"/>
      <c r="G27" s="138"/>
      <c r="H27" s="139"/>
      <c r="I27" s="138"/>
      <c r="J27" s="140"/>
      <c r="K27" s="147">
        <f t="shared" si="1"/>
        <v>0</v>
      </c>
      <c r="L27" s="144" t="str">
        <f t="shared" si="2"/>
        <v>Ja</v>
      </c>
      <c r="M27" s="87" t="str">
        <f t="shared" si="0"/>
        <v>-</v>
      </c>
    </row>
    <row r="28" spans="1:13" ht="30" customHeight="1" x14ac:dyDescent="0.3">
      <c r="A28" s="51"/>
      <c r="B28" s="32"/>
      <c r="C28" s="33"/>
      <c r="D28" s="30"/>
      <c r="E28" s="138"/>
      <c r="F28" s="139"/>
      <c r="G28" s="138"/>
      <c r="H28" s="139"/>
      <c r="I28" s="138"/>
      <c r="J28" s="140"/>
      <c r="K28" s="147">
        <f t="shared" si="1"/>
        <v>0</v>
      </c>
      <c r="L28" s="144" t="str">
        <f t="shared" si="2"/>
        <v>Ja</v>
      </c>
      <c r="M28" s="87" t="str">
        <f t="shared" si="0"/>
        <v>-</v>
      </c>
    </row>
    <row r="29" spans="1:13" ht="30" customHeight="1" x14ac:dyDescent="0.3">
      <c r="A29" s="51"/>
      <c r="B29" s="32"/>
      <c r="C29" s="33"/>
      <c r="D29" s="30"/>
      <c r="E29" s="138"/>
      <c r="F29" s="139"/>
      <c r="G29" s="138"/>
      <c r="H29" s="139"/>
      <c r="I29" s="138"/>
      <c r="J29" s="140"/>
      <c r="K29" s="147">
        <f t="shared" si="1"/>
        <v>0</v>
      </c>
      <c r="L29" s="144" t="str">
        <f t="shared" si="2"/>
        <v>Ja</v>
      </c>
      <c r="M29" s="87" t="str">
        <f t="shared" si="0"/>
        <v>-</v>
      </c>
    </row>
    <row r="30" spans="1:13" ht="30" customHeight="1" x14ac:dyDescent="0.3">
      <c r="A30" s="51"/>
      <c r="B30" s="32"/>
      <c r="C30" s="33"/>
      <c r="D30" s="30"/>
      <c r="E30" s="138"/>
      <c r="F30" s="139"/>
      <c r="G30" s="138"/>
      <c r="H30" s="139"/>
      <c r="I30" s="138"/>
      <c r="J30" s="140"/>
      <c r="K30" s="147">
        <f t="shared" si="1"/>
        <v>0</v>
      </c>
      <c r="L30" s="144" t="str">
        <f t="shared" si="2"/>
        <v>Ja</v>
      </c>
      <c r="M30" s="87" t="str">
        <f t="shared" si="0"/>
        <v>-</v>
      </c>
    </row>
    <row r="31" spans="1:13" ht="30" customHeight="1" x14ac:dyDescent="0.3">
      <c r="A31" s="51"/>
      <c r="B31" s="32"/>
      <c r="C31" s="33"/>
      <c r="D31" s="30"/>
      <c r="E31" s="138"/>
      <c r="F31" s="139"/>
      <c r="G31" s="138"/>
      <c r="H31" s="139"/>
      <c r="I31" s="138"/>
      <c r="J31" s="140"/>
      <c r="K31" s="147">
        <f t="shared" si="1"/>
        <v>0</v>
      </c>
      <c r="L31" s="144" t="str">
        <f t="shared" si="2"/>
        <v>Ja</v>
      </c>
      <c r="M31" s="87" t="str">
        <f t="shared" si="0"/>
        <v>-</v>
      </c>
    </row>
    <row r="32" spans="1:13" ht="30" customHeight="1" x14ac:dyDescent="0.3">
      <c r="A32" s="51"/>
      <c r="B32" s="32"/>
      <c r="C32" s="33"/>
      <c r="D32" s="30"/>
      <c r="E32" s="138"/>
      <c r="F32" s="139"/>
      <c r="G32" s="138"/>
      <c r="H32" s="139"/>
      <c r="I32" s="138"/>
      <c r="J32" s="140"/>
      <c r="K32" s="147">
        <f t="shared" si="1"/>
        <v>0</v>
      </c>
      <c r="L32" s="144" t="str">
        <f t="shared" si="2"/>
        <v>Ja</v>
      </c>
      <c r="M32" s="87" t="str">
        <f t="shared" si="0"/>
        <v>-</v>
      </c>
    </row>
    <row r="33" spans="1:13" ht="30" customHeight="1" x14ac:dyDescent="0.3">
      <c r="A33" s="51"/>
      <c r="B33" s="32"/>
      <c r="C33" s="33"/>
      <c r="D33" s="30"/>
      <c r="E33" s="138"/>
      <c r="F33" s="139"/>
      <c r="G33" s="138"/>
      <c r="H33" s="139"/>
      <c r="I33" s="138"/>
      <c r="J33" s="140"/>
      <c r="K33" s="147">
        <f t="shared" si="1"/>
        <v>0</v>
      </c>
      <c r="L33" s="144" t="str">
        <f t="shared" si="2"/>
        <v>Ja</v>
      </c>
      <c r="M33" s="87" t="str">
        <f t="shared" si="0"/>
        <v>-</v>
      </c>
    </row>
    <row r="34" spans="1:13" ht="30" customHeight="1" x14ac:dyDescent="0.3">
      <c r="A34" s="51"/>
      <c r="B34" s="32"/>
      <c r="C34" s="33"/>
      <c r="D34" s="30"/>
      <c r="E34" s="138"/>
      <c r="F34" s="139"/>
      <c r="G34" s="138"/>
      <c r="H34" s="139"/>
      <c r="I34" s="138"/>
      <c r="J34" s="140"/>
      <c r="K34" s="147">
        <f t="shared" si="1"/>
        <v>0</v>
      </c>
      <c r="L34" s="144" t="str">
        <f t="shared" si="2"/>
        <v>Ja</v>
      </c>
      <c r="M34" s="87" t="str">
        <f t="shared" si="0"/>
        <v>-</v>
      </c>
    </row>
    <row r="35" spans="1:13" ht="30" customHeight="1" x14ac:dyDescent="0.3">
      <c r="A35" s="51"/>
      <c r="B35" s="32"/>
      <c r="C35" s="33"/>
      <c r="D35" s="30"/>
      <c r="E35" s="138"/>
      <c r="F35" s="139"/>
      <c r="G35" s="138"/>
      <c r="H35" s="139"/>
      <c r="I35" s="138"/>
      <c r="J35" s="140"/>
      <c r="K35" s="147">
        <f t="shared" si="1"/>
        <v>0</v>
      </c>
      <c r="L35" s="144" t="str">
        <f t="shared" si="2"/>
        <v>Ja</v>
      </c>
      <c r="M35" s="87" t="str">
        <f t="shared" si="0"/>
        <v>-</v>
      </c>
    </row>
    <row r="36" spans="1:13" ht="30" customHeight="1" x14ac:dyDescent="0.3">
      <c r="A36" s="51"/>
      <c r="B36" s="32"/>
      <c r="C36" s="33"/>
      <c r="D36" s="30"/>
      <c r="E36" s="138"/>
      <c r="F36" s="139"/>
      <c r="G36" s="138"/>
      <c r="H36" s="139"/>
      <c r="I36" s="138"/>
      <c r="J36" s="140"/>
      <c r="K36" s="147">
        <f t="shared" si="1"/>
        <v>0</v>
      </c>
      <c r="L36" s="144" t="str">
        <f t="shared" si="2"/>
        <v>Ja</v>
      </c>
      <c r="M36" s="87" t="str">
        <f t="shared" si="0"/>
        <v>-</v>
      </c>
    </row>
    <row r="37" spans="1:13" ht="30" customHeight="1" x14ac:dyDescent="0.3">
      <c r="A37" s="51"/>
      <c r="B37" s="32"/>
      <c r="C37" s="33"/>
      <c r="D37" s="30"/>
      <c r="E37" s="138"/>
      <c r="F37" s="139"/>
      <c r="G37" s="138"/>
      <c r="H37" s="139"/>
      <c r="I37" s="138"/>
      <c r="J37" s="140"/>
      <c r="K37" s="147">
        <f t="shared" si="1"/>
        <v>0</v>
      </c>
      <c r="L37" s="144" t="str">
        <f t="shared" si="2"/>
        <v>Ja</v>
      </c>
      <c r="M37" s="87" t="str">
        <f t="shared" ref="M37:M69" si="3">IF(B37="Drittletztes Jahr","Ja","-")</f>
        <v>-</v>
      </c>
    </row>
    <row r="38" spans="1:13" ht="30" customHeight="1" x14ac:dyDescent="0.3">
      <c r="A38" s="51"/>
      <c r="B38" s="32"/>
      <c r="C38" s="33"/>
      <c r="D38" s="30"/>
      <c r="E38" s="138"/>
      <c r="F38" s="139"/>
      <c r="G38" s="138"/>
      <c r="H38" s="139"/>
      <c r="I38" s="138"/>
      <c r="J38" s="140"/>
      <c r="K38" s="147">
        <f t="shared" si="1"/>
        <v>0</v>
      </c>
      <c r="L38" s="144" t="str">
        <f t="shared" si="2"/>
        <v>Ja</v>
      </c>
      <c r="M38" s="87" t="str">
        <f t="shared" si="3"/>
        <v>-</v>
      </c>
    </row>
    <row r="39" spans="1:13" ht="30" customHeight="1" x14ac:dyDescent="0.3">
      <c r="A39" s="51"/>
      <c r="B39" s="32"/>
      <c r="C39" s="33"/>
      <c r="D39" s="30"/>
      <c r="E39" s="138"/>
      <c r="F39" s="139"/>
      <c r="G39" s="138"/>
      <c r="H39" s="139"/>
      <c r="I39" s="138"/>
      <c r="J39" s="140"/>
      <c r="K39" s="147">
        <f t="shared" si="1"/>
        <v>0</v>
      </c>
      <c r="L39" s="144" t="str">
        <f t="shared" si="2"/>
        <v>Ja</v>
      </c>
      <c r="M39" s="87" t="str">
        <f t="shared" si="3"/>
        <v>-</v>
      </c>
    </row>
    <row r="40" spans="1:13" ht="30" customHeight="1" x14ac:dyDescent="0.3">
      <c r="A40" s="51"/>
      <c r="B40" s="32"/>
      <c r="C40" s="33"/>
      <c r="D40" s="30"/>
      <c r="E40" s="138"/>
      <c r="F40" s="139"/>
      <c r="G40" s="138"/>
      <c r="H40" s="139"/>
      <c r="I40" s="138"/>
      <c r="J40" s="140"/>
      <c r="K40" s="147">
        <f t="shared" si="1"/>
        <v>0</v>
      </c>
      <c r="L40" s="144" t="str">
        <f t="shared" si="2"/>
        <v>Ja</v>
      </c>
      <c r="M40" s="87" t="str">
        <f t="shared" si="3"/>
        <v>-</v>
      </c>
    </row>
    <row r="41" spans="1:13" ht="30" customHeight="1" x14ac:dyDescent="0.3">
      <c r="A41" s="51"/>
      <c r="B41" s="32"/>
      <c r="C41" s="33"/>
      <c r="D41" s="30"/>
      <c r="E41" s="138"/>
      <c r="F41" s="139"/>
      <c r="G41" s="138"/>
      <c r="H41" s="139"/>
      <c r="I41" s="138"/>
      <c r="J41" s="140"/>
      <c r="K41" s="147">
        <f t="shared" si="1"/>
        <v>0</v>
      </c>
      <c r="L41" s="144" t="str">
        <f t="shared" si="2"/>
        <v>Ja</v>
      </c>
      <c r="M41" s="87" t="str">
        <f t="shared" si="3"/>
        <v>-</v>
      </c>
    </row>
    <row r="42" spans="1:13" ht="30" customHeight="1" x14ac:dyDescent="0.3">
      <c r="A42" s="51"/>
      <c r="B42" s="32"/>
      <c r="C42" s="33"/>
      <c r="D42" s="30"/>
      <c r="E42" s="138"/>
      <c r="F42" s="139"/>
      <c r="G42" s="138"/>
      <c r="H42" s="139"/>
      <c r="I42" s="138"/>
      <c r="J42" s="140"/>
      <c r="K42" s="147">
        <f t="shared" si="1"/>
        <v>0</v>
      </c>
      <c r="L42" s="144" t="str">
        <f t="shared" si="2"/>
        <v>Ja</v>
      </c>
      <c r="M42" s="87" t="str">
        <f t="shared" si="3"/>
        <v>-</v>
      </c>
    </row>
    <row r="43" spans="1:13" ht="30" customHeight="1" x14ac:dyDescent="0.3">
      <c r="A43" s="51"/>
      <c r="B43" s="32"/>
      <c r="C43" s="33"/>
      <c r="D43" s="30"/>
      <c r="E43" s="138"/>
      <c r="F43" s="139"/>
      <c r="G43" s="138"/>
      <c r="H43" s="139"/>
      <c r="I43" s="138"/>
      <c r="J43" s="140"/>
      <c r="K43" s="147">
        <f t="shared" si="1"/>
        <v>0</v>
      </c>
      <c r="L43" s="144" t="str">
        <f t="shared" si="2"/>
        <v>Ja</v>
      </c>
      <c r="M43" s="87" t="str">
        <f t="shared" si="3"/>
        <v>-</v>
      </c>
    </row>
    <row r="44" spans="1:13" ht="30" customHeight="1" x14ac:dyDescent="0.3">
      <c r="A44" s="51"/>
      <c r="B44" s="32"/>
      <c r="C44" s="33"/>
      <c r="D44" s="30"/>
      <c r="E44" s="138"/>
      <c r="F44" s="139"/>
      <c r="G44" s="138"/>
      <c r="H44" s="139"/>
      <c r="I44" s="138"/>
      <c r="J44" s="140"/>
      <c r="K44" s="147">
        <f t="shared" si="1"/>
        <v>0</v>
      </c>
      <c r="L44" s="144" t="str">
        <f t="shared" si="2"/>
        <v>Ja</v>
      </c>
      <c r="M44" s="87" t="str">
        <f t="shared" si="3"/>
        <v>-</v>
      </c>
    </row>
    <row r="45" spans="1:13" ht="30" customHeight="1" x14ac:dyDescent="0.3">
      <c r="A45" s="51"/>
      <c r="B45" s="32"/>
      <c r="C45" s="33"/>
      <c r="D45" s="30"/>
      <c r="E45" s="138"/>
      <c r="F45" s="139"/>
      <c r="G45" s="138"/>
      <c r="H45" s="139"/>
      <c r="I45" s="138"/>
      <c r="J45" s="140"/>
      <c r="K45" s="147">
        <f t="shared" si="1"/>
        <v>0</v>
      </c>
      <c r="L45" s="144" t="str">
        <f t="shared" si="2"/>
        <v>Ja</v>
      </c>
      <c r="M45" s="87" t="str">
        <f t="shared" si="3"/>
        <v>-</v>
      </c>
    </row>
    <row r="46" spans="1:13" ht="30" customHeight="1" x14ac:dyDescent="0.3">
      <c r="A46" s="51"/>
      <c r="B46" s="32"/>
      <c r="C46" s="33"/>
      <c r="D46" s="30"/>
      <c r="E46" s="138"/>
      <c r="F46" s="139"/>
      <c r="G46" s="138"/>
      <c r="H46" s="139"/>
      <c r="I46" s="138"/>
      <c r="J46" s="140"/>
      <c r="K46" s="147">
        <f t="shared" si="1"/>
        <v>0</v>
      </c>
      <c r="L46" s="144" t="str">
        <f t="shared" si="2"/>
        <v>Ja</v>
      </c>
      <c r="M46" s="87" t="str">
        <f t="shared" si="3"/>
        <v>-</v>
      </c>
    </row>
    <row r="47" spans="1:13" ht="30" customHeight="1" x14ac:dyDescent="0.3">
      <c r="A47" s="51"/>
      <c r="B47" s="32"/>
      <c r="C47" s="33"/>
      <c r="D47" s="30"/>
      <c r="E47" s="138"/>
      <c r="F47" s="139"/>
      <c r="G47" s="138"/>
      <c r="H47" s="139"/>
      <c r="I47" s="138"/>
      <c r="J47" s="140"/>
      <c r="K47" s="147">
        <f t="shared" si="1"/>
        <v>0</v>
      </c>
      <c r="L47" s="144" t="str">
        <f t="shared" si="2"/>
        <v>Ja</v>
      </c>
      <c r="M47" s="87" t="str">
        <f t="shared" si="3"/>
        <v>-</v>
      </c>
    </row>
    <row r="48" spans="1:13" ht="30" customHeight="1" x14ac:dyDescent="0.3">
      <c r="A48" s="51"/>
      <c r="B48" s="32"/>
      <c r="C48" s="33"/>
      <c r="D48" s="30"/>
      <c r="E48" s="138"/>
      <c r="F48" s="139"/>
      <c r="G48" s="138"/>
      <c r="H48" s="139"/>
      <c r="I48" s="138"/>
      <c r="J48" s="140"/>
      <c r="K48" s="147">
        <f t="shared" si="1"/>
        <v>0</v>
      </c>
      <c r="L48" s="144" t="str">
        <f t="shared" si="2"/>
        <v>Ja</v>
      </c>
      <c r="M48" s="87" t="str">
        <f t="shared" si="3"/>
        <v>-</v>
      </c>
    </row>
    <row r="49" spans="1:13" ht="30" customHeight="1" x14ac:dyDescent="0.3">
      <c r="A49" s="51"/>
      <c r="B49" s="32"/>
      <c r="C49" s="33"/>
      <c r="D49" s="30"/>
      <c r="E49" s="138"/>
      <c r="F49" s="139"/>
      <c r="G49" s="138"/>
      <c r="H49" s="139"/>
      <c r="I49" s="138"/>
      <c r="J49" s="140"/>
      <c r="K49" s="147">
        <f t="shared" si="1"/>
        <v>0</v>
      </c>
      <c r="L49" s="144" t="str">
        <f t="shared" si="2"/>
        <v>Ja</v>
      </c>
      <c r="M49" s="87" t="str">
        <f t="shared" si="3"/>
        <v>-</v>
      </c>
    </row>
    <row r="50" spans="1:13" ht="30" customHeight="1" x14ac:dyDescent="0.3">
      <c r="A50" s="51"/>
      <c r="B50" s="32"/>
      <c r="C50" s="33"/>
      <c r="D50" s="30"/>
      <c r="E50" s="138"/>
      <c r="F50" s="139"/>
      <c r="G50" s="138"/>
      <c r="H50" s="139"/>
      <c r="I50" s="138"/>
      <c r="J50" s="140"/>
      <c r="K50" s="147">
        <f t="shared" si="1"/>
        <v>0</v>
      </c>
      <c r="L50" s="144" t="str">
        <f t="shared" si="2"/>
        <v>Ja</v>
      </c>
      <c r="M50" s="87" t="str">
        <f t="shared" si="3"/>
        <v>-</v>
      </c>
    </row>
    <row r="51" spans="1:13" ht="30" customHeight="1" x14ac:dyDescent="0.3">
      <c r="A51" s="51"/>
      <c r="B51" s="32"/>
      <c r="C51" s="33"/>
      <c r="D51" s="30"/>
      <c r="E51" s="138"/>
      <c r="F51" s="139"/>
      <c r="G51" s="138"/>
      <c r="H51" s="139"/>
      <c r="I51" s="138"/>
      <c r="J51" s="140"/>
      <c r="K51" s="147">
        <f t="shared" si="1"/>
        <v>0</v>
      </c>
      <c r="L51" s="144" t="str">
        <f t="shared" si="2"/>
        <v>Ja</v>
      </c>
      <c r="M51" s="87" t="str">
        <f t="shared" si="3"/>
        <v>-</v>
      </c>
    </row>
    <row r="52" spans="1:13" ht="30" customHeight="1" x14ac:dyDescent="0.3">
      <c r="A52" s="51"/>
      <c r="B52" s="32"/>
      <c r="C52" s="33"/>
      <c r="D52" s="30"/>
      <c r="E52" s="138"/>
      <c r="F52" s="139"/>
      <c r="G52" s="138"/>
      <c r="H52" s="139"/>
      <c r="I52" s="138"/>
      <c r="J52" s="140"/>
      <c r="K52" s="147">
        <f t="shared" si="1"/>
        <v>0</v>
      </c>
      <c r="L52" s="144" t="str">
        <f t="shared" si="2"/>
        <v>Ja</v>
      </c>
      <c r="M52" s="87" t="str">
        <f t="shared" si="3"/>
        <v>-</v>
      </c>
    </row>
    <row r="53" spans="1:13" ht="30" customHeight="1" x14ac:dyDescent="0.3">
      <c r="A53" s="51"/>
      <c r="B53" s="32"/>
      <c r="C53" s="33"/>
      <c r="D53" s="30"/>
      <c r="E53" s="138"/>
      <c r="F53" s="139"/>
      <c r="G53" s="138"/>
      <c r="H53" s="139"/>
      <c r="I53" s="138"/>
      <c r="J53" s="140"/>
      <c r="K53" s="147">
        <f t="shared" si="1"/>
        <v>0</v>
      </c>
      <c r="L53" s="144" t="str">
        <f t="shared" si="2"/>
        <v>Ja</v>
      </c>
      <c r="M53" s="87" t="str">
        <f t="shared" si="3"/>
        <v>-</v>
      </c>
    </row>
    <row r="54" spans="1:13" ht="30" customHeight="1" x14ac:dyDescent="0.3">
      <c r="A54" s="51"/>
      <c r="B54" s="32"/>
      <c r="C54" s="33"/>
      <c r="D54" s="30"/>
      <c r="E54" s="138"/>
      <c r="F54" s="139"/>
      <c r="G54" s="138"/>
      <c r="H54" s="139"/>
      <c r="I54" s="138"/>
      <c r="J54" s="140"/>
      <c r="K54" s="147">
        <f t="shared" si="1"/>
        <v>0</v>
      </c>
      <c r="L54" s="144" t="str">
        <f t="shared" si="2"/>
        <v>Ja</v>
      </c>
      <c r="M54" s="87" t="str">
        <f t="shared" si="3"/>
        <v>-</v>
      </c>
    </row>
    <row r="55" spans="1:13" ht="30" customHeight="1" x14ac:dyDescent="0.3">
      <c r="A55" s="51"/>
      <c r="B55" s="32"/>
      <c r="C55" s="33"/>
      <c r="D55" s="30"/>
      <c r="E55" s="138"/>
      <c r="F55" s="139"/>
      <c r="G55" s="138"/>
      <c r="H55" s="139"/>
      <c r="I55" s="138"/>
      <c r="J55" s="140"/>
      <c r="K55" s="147">
        <f t="shared" si="1"/>
        <v>0</v>
      </c>
      <c r="L55" s="144" t="str">
        <f t="shared" si="2"/>
        <v>Ja</v>
      </c>
      <c r="M55" s="87" t="str">
        <f t="shared" si="3"/>
        <v>-</v>
      </c>
    </row>
    <row r="56" spans="1:13" ht="30" customHeight="1" x14ac:dyDescent="0.3">
      <c r="A56" s="51"/>
      <c r="B56" s="32"/>
      <c r="C56" s="33"/>
      <c r="D56" s="30"/>
      <c r="E56" s="138"/>
      <c r="F56" s="139"/>
      <c r="G56" s="138"/>
      <c r="H56" s="139"/>
      <c r="I56" s="138"/>
      <c r="J56" s="140"/>
      <c r="K56" s="147">
        <f t="shared" si="1"/>
        <v>0</v>
      </c>
      <c r="L56" s="144" t="str">
        <f t="shared" si="2"/>
        <v>Ja</v>
      </c>
      <c r="M56" s="87" t="str">
        <f t="shared" si="3"/>
        <v>-</v>
      </c>
    </row>
    <row r="57" spans="1:13" ht="30" customHeight="1" x14ac:dyDescent="0.3">
      <c r="A57" s="51"/>
      <c r="B57" s="32"/>
      <c r="C57" s="33"/>
      <c r="D57" s="30"/>
      <c r="E57" s="138"/>
      <c r="F57" s="139"/>
      <c r="G57" s="138"/>
      <c r="H57" s="139"/>
      <c r="I57" s="138"/>
      <c r="J57" s="140"/>
      <c r="K57" s="147">
        <f t="shared" si="1"/>
        <v>0</v>
      </c>
      <c r="L57" s="144" t="str">
        <f t="shared" si="2"/>
        <v>Ja</v>
      </c>
      <c r="M57" s="87" t="str">
        <f t="shared" si="3"/>
        <v>-</v>
      </c>
    </row>
    <row r="58" spans="1:13" ht="30" customHeight="1" x14ac:dyDescent="0.3">
      <c r="A58" s="51"/>
      <c r="B58" s="32"/>
      <c r="C58" s="33"/>
      <c r="D58" s="30"/>
      <c r="E58" s="138"/>
      <c r="F58" s="139"/>
      <c r="G58" s="138"/>
      <c r="H58" s="139"/>
      <c r="I58" s="138"/>
      <c r="J58" s="140"/>
      <c r="K58" s="147">
        <f t="shared" si="1"/>
        <v>0</v>
      </c>
      <c r="L58" s="144" t="str">
        <f t="shared" si="2"/>
        <v>Ja</v>
      </c>
      <c r="M58" s="87" t="str">
        <f t="shared" si="3"/>
        <v>-</v>
      </c>
    </row>
    <row r="59" spans="1:13" ht="30" customHeight="1" x14ac:dyDescent="0.3">
      <c r="A59" s="51"/>
      <c r="B59" s="32"/>
      <c r="C59" s="33"/>
      <c r="D59" s="30"/>
      <c r="E59" s="138"/>
      <c r="F59" s="139"/>
      <c r="G59" s="138"/>
      <c r="H59" s="139"/>
      <c r="I59" s="138"/>
      <c r="J59" s="140"/>
      <c r="K59" s="147">
        <f t="shared" si="1"/>
        <v>0</v>
      </c>
      <c r="L59" s="144" t="str">
        <f t="shared" si="2"/>
        <v>Ja</v>
      </c>
      <c r="M59" s="87" t="str">
        <f t="shared" si="3"/>
        <v>-</v>
      </c>
    </row>
    <row r="60" spans="1:13" ht="30" customHeight="1" x14ac:dyDescent="0.3">
      <c r="A60" s="51"/>
      <c r="B60" s="32"/>
      <c r="C60" s="33"/>
      <c r="D60" s="30"/>
      <c r="E60" s="138"/>
      <c r="F60" s="139"/>
      <c r="G60" s="138"/>
      <c r="H60" s="139"/>
      <c r="I60" s="138"/>
      <c r="J60" s="140"/>
      <c r="K60" s="147">
        <f t="shared" si="1"/>
        <v>0</v>
      </c>
      <c r="L60" s="144" t="str">
        <f t="shared" si="2"/>
        <v>Ja</v>
      </c>
      <c r="M60" s="87" t="str">
        <f t="shared" si="3"/>
        <v>-</v>
      </c>
    </row>
    <row r="61" spans="1:13" ht="30" customHeight="1" x14ac:dyDescent="0.3">
      <c r="A61" s="51"/>
      <c r="B61" s="32"/>
      <c r="C61" s="33"/>
      <c r="D61" s="30"/>
      <c r="E61" s="138"/>
      <c r="F61" s="139"/>
      <c r="G61" s="138"/>
      <c r="H61" s="139"/>
      <c r="I61" s="138"/>
      <c r="J61" s="140"/>
      <c r="K61" s="147">
        <f t="shared" si="1"/>
        <v>0</v>
      </c>
      <c r="L61" s="144" t="str">
        <f t="shared" si="2"/>
        <v>Ja</v>
      </c>
      <c r="M61" s="87" t="str">
        <f t="shared" si="3"/>
        <v>-</v>
      </c>
    </row>
    <row r="62" spans="1:13" ht="30" customHeight="1" x14ac:dyDescent="0.3">
      <c r="A62" s="51"/>
      <c r="B62" s="32"/>
      <c r="C62" s="33"/>
      <c r="D62" s="30"/>
      <c r="E62" s="138"/>
      <c r="F62" s="139"/>
      <c r="G62" s="138"/>
      <c r="H62" s="139"/>
      <c r="I62" s="138"/>
      <c r="J62" s="140"/>
      <c r="K62" s="147">
        <f t="shared" si="1"/>
        <v>0</v>
      </c>
      <c r="L62" s="144" t="str">
        <f t="shared" si="2"/>
        <v>Ja</v>
      </c>
      <c r="M62" s="87" t="str">
        <f t="shared" si="3"/>
        <v>-</v>
      </c>
    </row>
    <row r="63" spans="1:13" ht="30" customHeight="1" x14ac:dyDescent="0.3">
      <c r="A63" s="51"/>
      <c r="B63" s="32"/>
      <c r="C63" s="33"/>
      <c r="D63" s="30"/>
      <c r="E63" s="138"/>
      <c r="F63" s="139"/>
      <c r="G63" s="138"/>
      <c r="H63" s="139"/>
      <c r="I63" s="138"/>
      <c r="J63" s="140"/>
      <c r="K63" s="147">
        <f t="shared" si="1"/>
        <v>0</v>
      </c>
      <c r="L63" s="144" t="str">
        <f t="shared" si="2"/>
        <v>Ja</v>
      </c>
      <c r="M63" s="87" t="str">
        <f t="shared" si="3"/>
        <v>-</v>
      </c>
    </row>
    <row r="64" spans="1:13" ht="30" customHeight="1" x14ac:dyDescent="0.3">
      <c r="A64" s="51"/>
      <c r="B64" s="32"/>
      <c r="C64" s="33"/>
      <c r="D64" s="30"/>
      <c r="E64" s="138"/>
      <c r="F64" s="139"/>
      <c r="G64" s="138"/>
      <c r="H64" s="139"/>
      <c r="I64" s="138"/>
      <c r="J64" s="140"/>
      <c r="K64" s="147">
        <f t="shared" si="1"/>
        <v>0</v>
      </c>
      <c r="L64" s="144" t="str">
        <f t="shared" si="2"/>
        <v>Ja</v>
      </c>
      <c r="M64" s="87" t="str">
        <f t="shared" si="3"/>
        <v>-</v>
      </c>
    </row>
    <row r="65" spans="1:13" ht="30" customHeight="1" x14ac:dyDescent="0.3">
      <c r="A65" s="51"/>
      <c r="B65" s="32"/>
      <c r="C65" s="33"/>
      <c r="D65" s="30"/>
      <c r="E65" s="138"/>
      <c r="F65" s="139"/>
      <c r="G65" s="138"/>
      <c r="H65" s="139"/>
      <c r="I65" s="138"/>
      <c r="J65" s="140"/>
      <c r="K65" s="147">
        <f t="shared" si="1"/>
        <v>0</v>
      </c>
      <c r="L65" s="144" t="str">
        <f t="shared" si="2"/>
        <v>Ja</v>
      </c>
      <c r="M65" s="87" t="str">
        <f t="shared" si="3"/>
        <v>-</v>
      </c>
    </row>
    <row r="66" spans="1:13" ht="30" customHeight="1" x14ac:dyDescent="0.3">
      <c r="A66" s="51"/>
      <c r="B66" s="32"/>
      <c r="C66" s="33"/>
      <c r="D66" s="30"/>
      <c r="E66" s="138"/>
      <c r="F66" s="139"/>
      <c r="G66" s="138"/>
      <c r="H66" s="139"/>
      <c r="I66" s="138"/>
      <c r="J66" s="140"/>
      <c r="K66" s="147">
        <f t="shared" si="1"/>
        <v>0</v>
      </c>
      <c r="L66" s="144" t="str">
        <f t="shared" si="2"/>
        <v>Ja</v>
      </c>
      <c r="M66" s="87" t="str">
        <f t="shared" si="3"/>
        <v>-</v>
      </c>
    </row>
    <row r="67" spans="1:13" ht="30" customHeight="1" x14ac:dyDescent="0.3">
      <c r="A67" s="51"/>
      <c r="B67" s="32"/>
      <c r="C67" s="33"/>
      <c r="D67" s="30"/>
      <c r="E67" s="138"/>
      <c r="F67" s="139"/>
      <c r="G67" s="138"/>
      <c r="H67" s="139"/>
      <c r="I67" s="138"/>
      <c r="J67" s="140"/>
      <c r="K67" s="147">
        <f t="shared" si="1"/>
        <v>0</v>
      </c>
      <c r="L67" s="144" t="str">
        <f t="shared" si="2"/>
        <v>Ja</v>
      </c>
      <c r="M67" s="87" t="str">
        <f t="shared" si="3"/>
        <v>-</v>
      </c>
    </row>
    <row r="68" spans="1:13" ht="30" customHeight="1" x14ac:dyDescent="0.3">
      <c r="A68" s="51"/>
      <c r="B68" s="32"/>
      <c r="C68" s="33"/>
      <c r="D68" s="30"/>
      <c r="E68" s="138"/>
      <c r="F68" s="139"/>
      <c r="G68" s="138"/>
      <c r="H68" s="139"/>
      <c r="I68" s="138"/>
      <c r="J68" s="140"/>
      <c r="K68" s="147">
        <f t="shared" si="1"/>
        <v>0</v>
      </c>
      <c r="L68" s="144" t="str">
        <f t="shared" si="2"/>
        <v>Ja</v>
      </c>
      <c r="M68" s="87" t="str">
        <f t="shared" si="3"/>
        <v>-</v>
      </c>
    </row>
    <row r="69" spans="1:13" ht="30" customHeight="1" x14ac:dyDescent="0.3">
      <c r="A69" s="51"/>
      <c r="B69" s="32"/>
      <c r="C69" s="33"/>
      <c r="D69" s="30"/>
      <c r="E69" s="138"/>
      <c r="F69" s="139"/>
      <c r="G69" s="138"/>
      <c r="H69" s="139"/>
      <c r="I69" s="138"/>
      <c r="J69" s="140"/>
      <c r="K69" s="147">
        <f t="shared" si="1"/>
        <v>0</v>
      </c>
      <c r="L69" s="144" t="str">
        <f t="shared" si="2"/>
        <v>Ja</v>
      </c>
      <c r="M69" s="87" t="str">
        <f t="shared" si="3"/>
        <v>-</v>
      </c>
    </row>
    <row r="70" spans="1:13" ht="30" customHeight="1" x14ac:dyDescent="0.3">
      <c r="A70" s="51"/>
      <c r="B70" s="32"/>
      <c r="C70" s="33"/>
      <c r="D70" s="30"/>
      <c r="E70" s="138"/>
      <c r="F70" s="139"/>
      <c r="G70" s="138"/>
      <c r="H70" s="139"/>
      <c r="I70" s="138"/>
      <c r="J70" s="140"/>
      <c r="K70" s="147">
        <f t="shared" ref="K70:K100" si="4">SUM(E70:J70)</f>
        <v>0</v>
      </c>
      <c r="L70" s="144" t="str">
        <f t="shared" ref="L70:L100" si="5">IF(AND(E70+F70&gt;3,G70+H70&gt;3,I70+J70&gt;3),"Nein","Ja")</f>
        <v>Ja</v>
      </c>
      <c r="M70" s="87" t="str">
        <f t="shared" ref="M70:M100" si="6">IF(B70="Drittletztes Jahr","Ja","-")</f>
        <v>-</v>
      </c>
    </row>
    <row r="71" spans="1:13" ht="30" customHeight="1" x14ac:dyDescent="0.3">
      <c r="A71" s="51"/>
      <c r="B71" s="32"/>
      <c r="C71" s="33"/>
      <c r="D71" s="30"/>
      <c r="E71" s="138"/>
      <c r="F71" s="139"/>
      <c r="G71" s="138"/>
      <c r="H71" s="139"/>
      <c r="I71" s="138"/>
      <c r="J71" s="140"/>
      <c r="K71" s="147">
        <f t="shared" si="4"/>
        <v>0</v>
      </c>
      <c r="L71" s="144" t="str">
        <f t="shared" si="5"/>
        <v>Ja</v>
      </c>
      <c r="M71" s="87" t="str">
        <f t="shared" si="6"/>
        <v>-</v>
      </c>
    </row>
    <row r="72" spans="1:13" ht="30" customHeight="1" x14ac:dyDescent="0.3">
      <c r="A72" s="51"/>
      <c r="B72" s="32"/>
      <c r="C72" s="33"/>
      <c r="D72" s="30"/>
      <c r="E72" s="138"/>
      <c r="F72" s="139"/>
      <c r="G72" s="138"/>
      <c r="H72" s="139"/>
      <c r="I72" s="138"/>
      <c r="J72" s="140"/>
      <c r="K72" s="147">
        <f t="shared" si="4"/>
        <v>0</v>
      </c>
      <c r="L72" s="144" t="str">
        <f t="shared" si="5"/>
        <v>Ja</v>
      </c>
      <c r="M72" s="87" t="str">
        <f t="shared" si="6"/>
        <v>-</v>
      </c>
    </row>
    <row r="73" spans="1:13" ht="30" customHeight="1" x14ac:dyDescent="0.3">
      <c r="A73" s="51"/>
      <c r="B73" s="32"/>
      <c r="C73" s="33"/>
      <c r="D73" s="30"/>
      <c r="E73" s="138"/>
      <c r="F73" s="139"/>
      <c r="G73" s="138"/>
      <c r="H73" s="139"/>
      <c r="I73" s="138"/>
      <c r="J73" s="140"/>
      <c r="K73" s="147">
        <f t="shared" si="4"/>
        <v>0</v>
      </c>
      <c r="L73" s="144" t="str">
        <f t="shared" si="5"/>
        <v>Ja</v>
      </c>
      <c r="M73" s="87" t="str">
        <f t="shared" si="6"/>
        <v>-</v>
      </c>
    </row>
    <row r="74" spans="1:13" ht="30" customHeight="1" x14ac:dyDescent="0.3">
      <c r="A74" s="51"/>
      <c r="B74" s="32"/>
      <c r="C74" s="33"/>
      <c r="D74" s="30"/>
      <c r="E74" s="138"/>
      <c r="F74" s="139"/>
      <c r="G74" s="138"/>
      <c r="H74" s="139"/>
      <c r="I74" s="138"/>
      <c r="J74" s="140"/>
      <c r="K74" s="147">
        <f t="shared" si="4"/>
        <v>0</v>
      </c>
      <c r="L74" s="144" t="str">
        <f t="shared" si="5"/>
        <v>Ja</v>
      </c>
      <c r="M74" s="87" t="str">
        <f t="shared" si="6"/>
        <v>-</v>
      </c>
    </row>
    <row r="75" spans="1:13" ht="30" customHeight="1" x14ac:dyDescent="0.3">
      <c r="A75" s="51"/>
      <c r="B75" s="32"/>
      <c r="C75" s="33"/>
      <c r="D75" s="30"/>
      <c r="E75" s="138"/>
      <c r="F75" s="139"/>
      <c r="G75" s="138"/>
      <c r="H75" s="139"/>
      <c r="I75" s="138"/>
      <c r="J75" s="140"/>
      <c r="K75" s="147">
        <f t="shared" si="4"/>
        <v>0</v>
      </c>
      <c r="L75" s="144" t="str">
        <f t="shared" si="5"/>
        <v>Ja</v>
      </c>
      <c r="M75" s="87" t="str">
        <f t="shared" si="6"/>
        <v>-</v>
      </c>
    </row>
    <row r="76" spans="1:13" ht="30" customHeight="1" x14ac:dyDescent="0.3">
      <c r="A76" s="51"/>
      <c r="B76" s="32"/>
      <c r="C76" s="33"/>
      <c r="D76" s="30"/>
      <c r="E76" s="138"/>
      <c r="F76" s="139"/>
      <c r="G76" s="138"/>
      <c r="H76" s="139"/>
      <c r="I76" s="138"/>
      <c r="J76" s="140"/>
      <c r="K76" s="147">
        <f t="shared" si="4"/>
        <v>0</v>
      </c>
      <c r="L76" s="144" t="str">
        <f t="shared" si="5"/>
        <v>Ja</v>
      </c>
      <c r="M76" s="87" t="str">
        <f t="shared" si="6"/>
        <v>-</v>
      </c>
    </row>
    <row r="77" spans="1:13" ht="30" customHeight="1" x14ac:dyDescent="0.3">
      <c r="A77" s="51"/>
      <c r="B77" s="32"/>
      <c r="C77" s="33"/>
      <c r="D77" s="30"/>
      <c r="E77" s="138"/>
      <c r="F77" s="139"/>
      <c r="G77" s="138"/>
      <c r="H77" s="139"/>
      <c r="I77" s="138"/>
      <c r="J77" s="140"/>
      <c r="K77" s="147">
        <f t="shared" si="4"/>
        <v>0</v>
      </c>
      <c r="L77" s="144" t="str">
        <f t="shared" si="5"/>
        <v>Ja</v>
      </c>
      <c r="M77" s="87" t="str">
        <f t="shared" si="6"/>
        <v>-</v>
      </c>
    </row>
    <row r="78" spans="1:13" ht="30" customHeight="1" x14ac:dyDescent="0.3">
      <c r="A78" s="51"/>
      <c r="B78" s="32"/>
      <c r="C78" s="33"/>
      <c r="D78" s="30"/>
      <c r="E78" s="138"/>
      <c r="F78" s="139"/>
      <c r="G78" s="138"/>
      <c r="H78" s="139"/>
      <c r="I78" s="138"/>
      <c r="J78" s="140"/>
      <c r="K78" s="147">
        <f t="shared" si="4"/>
        <v>0</v>
      </c>
      <c r="L78" s="144" t="str">
        <f t="shared" si="5"/>
        <v>Ja</v>
      </c>
      <c r="M78" s="87" t="str">
        <f t="shared" si="6"/>
        <v>-</v>
      </c>
    </row>
    <row r="79" spans="1:13" ht="30" customHeight="1" x14ac:dyDescent="0.3">
      <c r="A79" s="51"/>
      <c r="B79" s="32"/>
      <c r="C79" s="33"/>
      <c r="D79" s="30"/>
      <c r="E79" s="138"/>
      <c r="F79" s="139"/>
      <c r="G79" s="138"/>
      <c r="H79" s="139"/>
      <c r="I79" s="138"/>
      <c r="J79" s="140"/>
      <c r="K79" s="147">
        <f t="shared" si="4"/>
        <v>0</v>
      </c>
      <c r="L79" s="144" t="str">
        <f t="shared" si="5"/>
        <v>Ja</v>
      </c>
      <c r="M79" s="87" t="str">
        <f t="shared" si="6"/>
        <v>-</v>
      </c>
    </row>
    <row r="80" spans="1:13" ht="30" customHeight="1" x14ac:dyDescent="0.3">
      <c r="A80" s="51"/>
      <c r="B80" s="32"/>
      <c r="C80" s="33"/>
      <c r="D80" s="30"/>
      <c r="E80" s="138"/>
      <c r="F80" s="139"/>
      <c r="G80" s="138"/>
      <c r="H80" s="139"/>
      <c r="I80" s="138"/>
      <c r="J80" s="140"/>
      <c r="K80" s="147">
        <f t="shared" si="4"/>
        <v>0</v>
      </c>
      <c r="L80" s="144" t="str">
        <f t="shared" si="5"/>
        <v>Ja</v>
      </c>
      <c r="M80" s="87" t="str">
        <f t="shared" si="6"/>
        <v>-</v>
      </c>
    </row>
    <row r="81" spans="1:13" ht="30" customHeight="1" x14ac:dyDescent="0.3">
      <c r="A81" s="51"/>
      <c r="B81" s="32"/>
      <c r="C81" s="33"/>
      <c r="D81" s="30"/>
      <c r="E81" s="138"/>
      <c r="F81" s="139"/>
      <c r="G81" s="138"/>
      <c r="H81" s="139"/>
      <c r="I81" s="138"/>
      <c r="J81" s="140"/>
      <c r="K81" s="147">
        <f t="shared" si="4"/>
        <v>0</v>
      </c>
      <c r="L81" s="144" t="str">
        <f t="shared" si="5"/>
        <v>Ja</v>
      </c>
      <c r="M81" s="87" t="str">
        <f t="shared" si="6"/>
        <v>-</v>
      </c>
    </row>
    <row r="82" spans="1:13" ht="30" customHeight="1" x14ac:dyDescent="0.3">
      <c r="A82" s="51"/>
      <c r="B82" s="32"/>
      <c r="C82" s="33"/>
      <c r="D82" s="30"/>
      <c r="E82" s="138"/>
      <c r="F82" s="139"/>
      <c r="G82" s="138"/>
      <c r="H82" s="139"/>
      <c r="I82" s="138"/>
      <c r="J82" s="140"/>
      <c r="K82" s="147">
        <f t="shared" si="4"/>
        <v>0</v>
      </c>
      <c r="L82" s="144" t="str">
        <f t="shared" si="5"/>
        <v>Ja</v>
      </c>
      <c r="M82" s="87" t="str">
        <f t="shared" si="6"/>
        <v>-</v>
      </c>
    </row>
    <row r="83" spans="1:13" ht="30" customHeight="1" x14ac:dyDescent="0.3">
      <c r="A83" s="51"/>
      <c r="B83" s="32"/>
      <c r="C83" s="33"/>
      <c r="D83" s="30"/>
      <c r="E83" s="138"/>
      <c r="F83" s="139"/>
      <c r="G83" s="138"/>
      <c r="H83" s="139"/>
      <c r="I83" s="138"/>
      <c r="J83" s="140"/>
      <c r="K83" s="147">
        <f t="shared" si="4"/>
        <v>0</v>
      </c>
      <c r="L83" s="144" t="str">
        <f t="shared" si="5"/>
        <v>Ja</v>
      </c>
      <c r="M83" s="87" t="str">
        <f t="shared" si="6"/>
        <v>-</v>
      </c>
    </row>
    <row r="84" spans="1:13" ht="30" customHeight="1" x14ac:dyDescent="0.3">
      <c r="A84" s="51"/>
      <c r="B84" s="32"/>
      <c r="C84" s="33"/>
      <c r="D84" s="30"/>
      <c r="E84" s="138"/>
      <c r="F84" s="139"/>
      <c r="G84" s="138"/>
      <c r="H84" s="139"/>
      <c r="I84" s="138"/>
      <c r="J84" s="140"/>
      <c r="K84" s="147">
        <f t="shared" si="4"/>
        <v>0</v>
      </c>
      <c r="L84" s="144" t="str">
        <f t="shared" si="5"/>
        <v>Ja</v>
      </c>
      <c r="M84" s="87" t="str">
        <f t="shared" si="6"/>
        <v>-</v>
      </c>
    </row>
    <row r="85" spans="1:13" ht="30" customHeight="1" x14ac:dyDescent="0.3">
      <c r="A85" s="51"/>
      <c r="B85" s="32"/>
      <c r="C85" s="33"/>
      <c r="D85" s="30"/>
      <c r="E85" s="138"/>
      <c r="F85" s="139"/>
      <c r="G85" s="138"/>
      <c r="H85" s="139"/>
      <c r="I85" s="138"/>
      <c r="J85" s="140"/>
      <c r="K85" s="147">
        <f t="shared" si="4"/>
        <v>0</v>
      </c>
      <c r="L85" s="144" t="str">
        <f t="shared" si="5"/>
        <v>Ja</v>
      </c>
      <c r="M85" s="87" t="str">
        <f t="shared" si="6"/>
        <v>-</v>
      </c>
    </row>
    <row r="86" spans="1:13" ht="30" customHeight="1" x14ac:dyDescent="0.3">
      <c r="A86" s="51"/>
      <c r="B86" s="32"/>
      <c r="C86" s="33"/>
      <c r="D86" s="30"/>
      <c r="E86" s="138"/>
      <c r="F86" s="139"/>
      <c r="G86" s="138"/>
      <c r="H86" s="139"/>
      <c r="I86" s="138"/>
      <c r="J86" s="140"/>
      <c r="K86" s="147">
        <f t="shared" si="4"/>
        <v>0</v>
      </c>
      <c r="L86" s="144" t="str">
        <f t="shared" si="5"/>
        <v>Ja</v>
      </c>
      <c r="M86" s="87" t="str">
        <f t="shared" si="6"/>
        <v>-</v>
      </c>
    </row>
    <row r="87" spans="1:13" ht="30" customHeight="1" x14ac:dyDescent="0.3">
      <c r="A87" s="51"/>
      <c r="B87" s="32"/>
      <c r="C87" s="33"/>
      <c r="D87" s="30"/>
      <c r="E87" s="138"/>
      <c r="F87" s="139"/>
      <c r="G87" s="138"/>
      <c r="H87" s="139"/>
      <c r="I87" s="138"/>
      <c r="J87" s="140"/>
      <c r="K87" s="147">
        <f t="shared" si="4"/>
        <v>0</v>
      </c>
      <c r="L87" s="144" t="str">
        <f t="shared" si="5"/>
        <v>Ja</v>
      </c>
      <c r="M87" s="87" t="str">
        <f t="shared" si="6"/>
        <v>-</v>
      </c>
    </row>
    <row r="88" spans="1:13" ht="30" customHeight="1" x14ac:dyDescent="0.3">
      <c r="A88" s="51"/>
      <c r="B88" s="32"/>
      <c r="C88" s="33"/>
      <c r="D88" s="30"/>
      <c r="E88" s="138"/>
      <c r="F88" s="139"/>
      <c r="G88" s="138"/>
      <c r="H88" s="139"/>
      <c r="I88" s="138"/>
      <c r="J88" s="140"/>
      <c r="K88" s="147">
        <f t="shared" si="4"/>
        <v>0</v>
      </c>
      <c r="L88" s="144" t="str">
        <f t="shared" si="5"/>
        <v>Ja</v>
      </c>
      <c r="M88" s="87" t="str">
        <f t="shared" si="6"/>
        <v>-</v>
      </c>
    </row>
    <row r="89" spans="1:13" ht="30" customHeight="1" x14ac:dyDescent="0.3">
      <c r="A89" s="51"/>
      <c r="B89" s="32"/>
      <c r="C89" s="33"/>
      <c r="D89" s="30"/>
      <c r="E89" s="138"/>
      <c r="F89" s="139"/>
      <c r="G89" s="138"/>
      <c r="H89" s="139"/>
      <c r="I89" s="138"/>
      <c r="J89" s="140"/>
      <c r="K89" s="147">
        <f t="shared" si="4"/>
        <v>0</v>
      </c>
      <c r="L89" s="144" t="str">
        <f t="shared" si="5"/>
        <v>Ja</v>
      </c>
      <c r="M89" s="87" t="str">
        <f t="shared" si="6"/>
        <v>-</v>
      </c>
    </row>
    <row r="90" spans="1:13" ht="30" customHeight="1" x14ac:dyDescent="0.3">
      <c r="A90" s="51"/>
      <c r="B90" s="32"/>
      <c r="C90" s="33"/>
      <c r="D90" s="30"/>
      <c r="E90" s="138"/>
      <c r="F90" s="139"/>
      <c r="G90" s="138"/>
      <c r="H90" s="139"/>
      <c r="I90" s="138"/>
      <c r="J90" s="140"/>
      <c r="K90" s="147">
        <f t="shared" si="4"/>
        <v>0</v>
      </c>
      <c r="L90" s="144" t="str">
        <f t="shared" si="5"/>
        <v>Ja</v>
      </c>
      <c r="M90" s="87" t="str">
        <f t="shared" si="6"/>
        <v>-</v>
      </c>
    </row>
    <row r="91" spans="1:13" ht="30" customHeight="1" x14ac:dyDescent="0.3">
      <c r="A91" s="51"/>
      <c r="B91" s="32"/>
      <c r="C91" s="33"/>
      <c r="D91" s="30"/>
      <c r="E91" s="138"/>
      <c r="F91" s="139"/>
      <c r="G91" s="138"/>
      <c r="H91" s="139"/>
      <c r="I91" s="138"/>
      <c r="J91" s="140"/>
      <c r="K91" s="147">
        <f t="shared" si="4"/>
        <v>0</v>
      </c>
      <c r="L91" s="144" t="str">
        <f t="shared" si="5"/>
        <v>Ja</v>
      </c>
      <c r="M91" s="87" t="str">
        <f t="shared" si="6"/>
        <v>-</v>
      </c>
    </row>
    <row r="92" spans="1:13" ht="30" customHeight="1" x14ac:dyDescent="0.3">
      <c r="A92" s="51"/>
      <c r="B92" s="32"/>
      <c r="C92" s="33"/>
      <c r="D92" s="30"/>
      <c r="E92" s="138"/>
      <c r="F92" s="139"/>
      <c r="G92" s="138"/>
      <c r="H92" s="139"/>
      <c r="I92" s="138"/>
      <c r="J92" s="140"/>
      <c r="K92" s="147">
        <f t="shared" si="4"/>
        <v>0</v>
      </c>
      <c r="L92" s="144" t="str">
        <f t="shared" si="5"/>
        <v>Ja</v>
      </c>
      <c r="M92" s="87" t="str">
        <f t="shared" si="6"/>
        <v>-</v>
      </c>
    </row>
    <row r="93" spans="1:13" ht="30" customHeight="1" x14ac:dyDescent="0.3">
      <c r="A93" s="51"/>
      <c r="B93" s="32"/>
      <c r="C93" s="33"/>
      <c r="D93" s="30"/>
      <c r="E93" s="138"/>
      <c r="F93" s="139"/>
      <c r="G93" s="138"/>
      <c r="H93" s="139"/>
      <c r="I93" s="138"/>
      <c r="J93" s="140"/>
      <c r="K93" s="147">
        <f t="shared" si="4"/>
        <v>0</v>
      </c>
      <c r="L93" s="144" t="str">
        <f t="shared" si="5"/>
        <v>Ja</v>
      </c>
      <c r="M93" s="87" t="str">
        <f t="shared" si="6"/>
        <v>-</v>
      </c>
    </row>
    <row r="94" spans="1:13" ht="30" customHeight="1" x14ac:dyDescent="0.3">
      <c r="A94" s="51"/>
      <c r="B94" s="32"/>
      <c r="C94" s="33"/>
      <c r="D94" s="30"/>
      <c r="E94" s="138"/>
      <c r="F94" s="139"/>
      <c r="G94" s="138"/>
      <c r="H94" s="139"/>
      <c r="I94" s="138"/>
      <c r="J94" s="140"/>
      <c r="K94" s="147">
        <f t="shared" si="4"/>
        <v>0</v>
      </c>
      <c r="L94" s="144" t="str">
        <f t="shared" si="5"/>
        <v>Ja</v>
      </c>
      <c r="M94" s="87" t="str">
        <f t="shared" si="6"/>
        <v>-</v>
      </c>
    </row>
    <row r="95" spans="1:13" ht="30" customHeight="1" x14ac:dyDescent="0.3">
      <c r="A95" s="51"/>
      <c r="B95" s="32"/>
      <c r="C95" s="33"/>
      <c r="D95" s="30"/>
      <c r="E95" s="138"/>
      <c r="F95" s="139"/>
      <c r="G95" s="138"/>
      <c r="H95" s="139"/>
      <c r="I95" s="138"/>
      <c r="J95" s="140"/>
      <c r="K95" s="147">
        <f t="shared" si="4"/>
        <v>0</v>
      </c>
      <c r="L95" s="144" t="str">
        <f t="shared" si="5"/>
        <v>Ja</v>
      </c>
      <c r="M95" s="87" t="str">
        <f t="shared" si="6"/>
        <v>-</v>
      </c>
    </row>
    <row r="96" spans="1:13" ht="30" customHeight="1" x14ac:dyDescent="0.3">
      <c r="A96" s="51"/>
      <c r="B96" s="32"/>
      <c r="C96" s="33"/>
      <c r="D96" s="30"/>
      <c r="E96" s="138"/>
      <c r="F96" s="139"/>
      <c r="G96" s="138"/>
      <c r="H96" s="139"/>
      <c r="I96" s="138"/>
      <c r="J96" s="140"/>
      <c r="K96" s="147">
        <f t="shared" si="4"/>
        <v>0</v>
      </c>
      <c r="L96" s="144" t="str">
        <f t="shared" si="5"/>
        <v>Ja</v>
      </c>
      <c r="M96" s="87" t="str">
        <f t="shared" si="6"/>
        <v>-</v>
      </c>
    </row>
    <row r="97" spans="1:13" ht="30" customHeight="1" x14ac:dyDescent="0.3">
      <c r="A97" s="51"/>
      <c r="B97" s="32"/>
      <c r="C97" s="33"/>
      <c r="D97" s="30"/>
      <c r="E97" s="138"/>
      <c r="F97" s="139"/>
      <c r="G97" s="138"/>
      <c r="H97" s="139"/>
      <c r="I97" s="138"/>
      <c r="J97" s="140"/>
      <c r="K97" s="147">
        <f t="shared" si="4"/>
        <v>0</v>
      </c>
      <c r="L97" s="144" t="str">
        <f t="shared" si="5"/>
        <v>Ja</v>
      </c>
      <c r="M97" s="87" t="str">
        <f t="shared" si="6"/>
        <v>-</v>
      </c>
    </row>
    <row r="98" spans="1:13" ht="30" customHeight="1" x14ac:dyDescent="0.3">
      <c r="A98" s="51"/>
      <c r="B98" s="32"/>
      <c r="C98" s="33"/>
      <c r="D98" s="30"/>
      <c r="E98" s="138"/>
      <c r="F98" s="139"/>
      <c r="G98" s="138"/>
      <c r="H98" s="139"/>
      <c r="I98" s="138"/>
      <c r="J98" s="140"/>
      <c r="K98" s="147">
        <f t="shared" si="4"/>
        <v>0</v>
      </c>
      <c r="L98" s="144" t="str">
        <f t="shared" si="5"/>
        <v>Ja</v>
      </c>
      <c r="M98" s="87" t="str">
        <f t="shared" si="6"/>
        <v>-</v>
      </c>
    </row>
    <row r="99" spans="1:13" ht="30" customHeight="1" x14ac:dyDescent="0.3">
      <c r="A99" s="51"/>
      <c r="B99" s="32"/>
      <c r="C99" s="33"/>
      <c r="D99" s="30"/>
      <c r="E99" s="138"/>
      <c r="F99" s="139"/>
      <c r="G99" s="138"/>
      <c r="H99" s="139"/>
      <c r="I99" s="138"/>
      <c r="J99" s="140"/>
      <c r="K99" s="147">
        <f t="shared" si="4"/>
        <v>0</v>
      </c>
      <c r="L99" s="144" t="str">
        <f t="shared" si="5"/>
        <v>Ja</v>
      </c>
      <c r="M99" s="87" t="str">
        <f t="shared" si="6"/>
        <v>-</v>
      </c>
    </row>
    <row r="100" spans="1:13" ht="30" customHeight="1" x14ac:dyDescent="0.3">
      <c r="A100" s="51"/>
      <c r="B100" s="32"/>
      <c r="C100" s="33"/>
      <c r="D100" s="30"/>
      <c r="E100" s="138"/>
      <c r="F100" s="139"/>
      <c r="G100" s="138"/>
      <c r="H100" s="139"/>
      <c r="I100" s="138"/>
      <c r="J100" s="140"/>
      <c r="K100" s="147">
        <f t="shared" si="4"/>
        <v>0</v>
      </c>
      <c r="L100" s="144" t="str">
        <f t="shared" si="5"/>
        <v>Ja</v>
      </c>
      <c r="M100" s="87" t="str">
        <f t="shared" si="6"/>
        <v>-</v>
      </c>
    </row>
    <row r="101" spans="1:13" x14ac:dyDescent="0.3">
      <c r="B101" s="36"/>
      <c r="K101" s="145"/>
      <c r="L101" s="38"/>
      <c r="M101" s="27"/>
    </row>
    <row r="102" spans="1:13" x14ac:dyDescent="0.3">
      <c r="M102" s="27"/>
    </row>
    <row r="103" spans="1:13" x14ac:dyDescent="0.3">
      <c r="M103" s="27"/>
    </row>
    <row r="104" spans="1:13" x14ac:dyDescent="0.3">
      <c r="M104" s="27"/>
    </row>
    <row r="105" spans="1:13" x14ac:dyDescent="0.3">
      <c r="M105" s="27"/>
    </row>
    <row r="106" spans="1:13" x14ac:dyDescent="0.3">
      <c r="M106" s="27"/>
    </row>
    <row r="107" spans="1:13" x14ac:dyDescent="0.3">
      <c r="M107" s="27"/>
    </row>
    <row r="108" spans="1:13" x14ac:dyDescent="0.3">
      <c r="M108" s="27"/>
    </row>
    <row r="109" spans="1:13" x14ac:dyDescent="0.3">
      <c r="M109" s="27"/>
    </row>
    <row r="110" spans="1:13" x14ac:dyDescent="0.3">
      <c r="M110" s="27"/>
    </row>
    <row r="111" spans="1:13" x14ac:dyDescent="0.3">
      <c r="M111" s="27"/>
    </row>
    <row r="112" spans="1:13" x14ac:dyDescent="0.3">
      <c r="M112" s="27"/>
    </row>
    <row r="113" spans="13:13" x14ac:dyDescent="0.3">
      <c r="M113" s="27"/>
    </row>
    <row r="114" spans="13:13" x14ac:dyDescent="0.3">
      <c r="M114" s="27"/>
    </row>
    <row r="115" spans="13:13" x14ac:dyDescent="0.3">
      <c r="M115" s="27"/>
    </row>
    <row r="116" spans="13:13" x14ac:dyDescent="0.3">
      <c r="M116" s="27"/>
    </row>
    <row r="117" spans="13:13" x14ac:dyDescent="0.3">
      <c r="M117" s="27"/>
    </row>
    <row r="118" spans="13:13" x14ac:dyDescent="0.3">
      <c r="M118" s="27"/>
    </row>
    <row r="119" spans="13:13" x14ac:dyDescent="0.3">
      <c r="M119" s="27"/>
    </row>
    <row r="120" spans="13:13" x14ac:dyDescent="0.3">
      <c r="M120" s="27"/>
    </row>
    <row r="121" spans="13:13" x14ac:dyDescent="0.3">
      <c r="M121" s="27"/>
    </row>
    <row r="122" spans="13:13" x14ac:dyDescent="0.3">
      <c r="M122" s="27"/>
    </row>
    <row r="123" spans="13:13" x14ac:dyDescent="0.3">
      <c r="M123" s="27"/>
    </row>
    <row r="124" spans="13:13" x14ac:dyDescent="0.3">
      <c r="M124" s="27"/>
    </row>
    <row r="125" spans="13:13" x14ac:dyDescent="0.3">
      <c r="M125" s="27"/>
    </row>
    <row r="126" spans="13:13" x14ac:dyDescent="0.3">
      <c r="M126" s="27"/>
    </row>
    <row r="127" spans="13:13" x14ac:dyDescent="0.3">
      <c r="M127" s="27"/>
    </row>
    <row r="128" spans="13:13" x14ac:dyDescent="0.3">
      <c r="M128" s="27"/>
    </row>
    <row r="129" spans="13:13" x14ac:dyDescent="0.3">
      <c r="M129" s="27"/>
    </row>
    <row r="130" spans="13:13" x14ac:dyDescent="0.3">
      <c r="M130" s="27"/>
    </row>
    <row r="131" spans="13:13" x14ac:dyDescent="0.3">
      <c r="M131" s="27"/>
    </row>
    <row r="132" spans="13:13" x14ac:dyDescent="0.3">
      <c r="M132" s="27"/>
    </row>
    <row r="133" spans="13:13" x14ac:dyDescent="0.3">
      <c r="M133" s="27"/>
    </row>
    <row r="134" spans="13:13" x14ac:dyDescent="0.3">
      <c r="M134" s="27"/>
    </row>
    <row r="135" spans="13:13" x14ac:dyDescent="0.3">
      <c r="M135" s="27"/>
    </row>
    <row r="136" spans="13:13" x14ac:dyDescent="0.3">
      <c r="M136" s="27"/>
    </row>
    <row r="137" spans="13:13" x14ac:dyDescent="0.3">
      <c r="M137" s="27"/>
    </row>
    <row r="138" spans="13:13" x14ac:dyDescent="0.3">
      <c r="M138" s="27"/>
    </row>
    <row r="139" spans="13:13" x14ac:dyDescent="0.3">
      <c r="M139" s="27"/>
    </row>
    <row r="140" spans="13:13" x14ac:dyDescent="0.3">
      <c r="M140" s="27"/>
    </row>
    <row r="141" spans="13:13" x14ac:dyDescent="0.3">
      <c r="M141" s="27"/>
    </row>
    <row r="142" spans="13:13" x14ac:dyDescent="0.3">
      <c r="M142" s="27"/>
    </row>
    <row r="143" spans="13:13" x14ac:dyDescent="0.3">
      <c r="M143" s="27"/>
    </row>
    <row r="144" spans="13:13" x14ac:dyDescent="0.3">
      <c r="M144" s="27"/>
    </row>
    <row r="145" spans="13:13" x14ac:dyDescent="0.3">
      <c r="M145" s="27"/>
    </row>
    <row r="146" spans="13:13" x14ac:dyDescent="0.3">
      <c r="M146" s="27"/>
    </row>
    <row r="147" spans="13:13" x14ac:dyDescent="0.3">
      <c r="M147" s="27"/>
    </row>
    <row r="148" spans="13:13" x14ac:dyDescent="0.3">
      <c r="M148" s="27"/>
    </row>
    <row r="149" spans="13:13" x14ac:dyDescent="0.3">
      <c r="M149" s="27"/>
    </row>
    <row r="150" spans="13:13" x14ac:dyDescent="0.3">
      <c r="M150" s="27"/>
    </row>
    <row r="151" spans="13:13" x14ac:dyDescent="0.3">
      <c r="M151" s="27"/>
    </row>
    <row r="152" spans="13:13" x14ac:dyDescent="0.3">
      <c r="M152" s="27"/>
    </row>
    <row r="153" spans="13:13" x14ac:dyDescent="0.3">
      <c r="M153" s="27"/>
    </row>
    <row r="154" spans="13:13" x14ac:dyDescent="0.3">
      <c r="M154" s="27"/>
    </row>
    <row r="155" spans="13:13" x14ac:dyDescent="0.3">
      <c r="M155" s="27"/>
    </row>
    <row r="156" spans="13:13" x14ac:dyDescent="0.3">
      <c r="M156" s="27"/>
    </row>
    <row r="157" spans="13:13" x14ac:dyDescent="0.3">
      <c r="M157" s="27"/>
    </row>
    <row r="158" spans="13:13" x14ac:dyDescent="0.3">
      <c r="M158" s="27"/>
    </row>
    <row r="159" spans="13:13" x14ac:dyDescent="0.3">
      <c r="M159" s="27"/>
    </row>
    <row r="160" spans="13:13" x14ac:dyDescent="0.3">
      <c r="M160" s="27"/>
    </row>
    <row r="161" spans="13:13" x14ac:dyDescent="0.3">
      <c r="M161" s="27"/>
    </row>
    <row r="162" spans="13:13" x14ac:dyDescent="0.3">
      <c r="M162" s="27"/>
    </row>
    <row r="163" spans="13:13" x14ac:dyDescent="0.3">
      <c r="M163" s="27"/>
    </row>
    <row r="164" spans="13:13" x14ac:dyDescent="0.3">
      <c r="M164" s="27"/>
    </row>
    <row r="165" spans="13:13" x14ac:dyDescent="0.3">
      <c r="M165" s="27"/>
    </row>
    <row r="166" spans="13:13" x14ac:dyDescent="0.3">
      <c r="M166" s="27"/>
    </row>
    <row r="167" spans="13:13" x14ac:dyDescent="0.3">
      <c r="M167" s="27"/>
    </row>
    <row r="168" spans="13:13" x14ac:dyDescent="0.3">
      <c r="M168" s="27"/>
    </row>
    <row r="169" spans="13:13" x14ac:dyDescent="0.3">
      <c r="M169" s="27"/>
    </row>
    <row r="170" spans="13:13" x14ac:dyDescent="0.3">
      <c r="M170" s="27"/>
    </row>
    <row r="171" spans="13:13" x14ac:dyDescent="0.3">
      <c r="M171" s="27"/>
    </row>
    <row r="172" spans="13:13" x14ac:dyDescent="0.3">
      <c r="M172" s="27"/>
    </row>
    <row r="173" spans="13:13" x14ac:dyDescent="0.3">
      <c r="M173" s="27"/>
    </row>
    <row r="174" spans="13:13" x14ac:dyDescent="0.3">
      <c r="M174" s="27"/>
    </row>
    <row r="175" spans="13:13" x14ac:dyDescent="0.3">
      <c r="M175" s="27"/>
    </row>
    <row r="176" spans="13:13" x14ac:dyDescent="0.3">
      <c r="M176" s="27"/>
    </row>
    <row r="177" spans="13:13" x14ac:dyDescent="0.3">
      <c r="M177" s="27"/>
    </row>
    <row r="178" spans="13:13" x14ac:dyDescent="0.3">
      <c r="M178" s="27"/>
    </row>
    <row r="179" spans="13:13" x14ac:dyDescent="0.3">
      <c r="M179" s="27"/>
    </row>
    <row r="180" spans="13:13" x14ac:dyDescent="0.3">
      <c r="M180" s="27"/>
    </row>
    <row r="181" spans="13:13" x14ac:dyDescent="0.3">
      <c r="M181" s="27"/>
    </row>
    <row r="182" spans="13:13" x14ac:dyDescent="0.3">
      <c r="M182" s="27"/>
    </row>
    <row r="183" spans="13:13" x14ac:dyDescent="0.3">
      <c r="M183" s="27"/>
    </row>
    <row r="184" spans="13:13" x14ac:dyDescent="0.3">
      <c r="M184" s="27"/>
    </row>
    <row r="185" spans="13:13" x14ac:dyDescent="0.3">
      <c r="M185" s="27"/>
    </row>
    <row r="186" spans="13:13" x14ac:dyDescent="0.3">
      <c r="M186" s="27"/>
    </row>
    <row r="187" spans="13:13" x14ac:dyDescent="0.3">
      <c r="M187" s="27"/>
    </row>
    <row r="188" spans="13:13" x14ac:dyDescent="0.3">
      <c r="M188" s="27"/>
    </row>
    <row r="189" spans="13:13" x14ac:dyDescent="0.3">
      <c r="M189" s="27"/>
    </row>
    <row r="190" spans="13:13" x14ac:dyDescent="0.3">
      <c r="M190" s="27"/>
    </row>
    <row r="191" spans="13:13" x14ac:dyDescent="0.3">
      <c r="M191" s="27"/>
    </row>
    <row r="192" spans="13:13" x14ac:dyDescent="0.3">
      <c r="M192" s="27"/>
    </row>
    <row r="193" spans="13:13" x14ac:dyDescent="0.3">
      <c r="M193" s="27"/>
    </row>
    <row r="194" spans="13:13" x14ac:dyDescent="0.3">
      <c r="M194" s="27"/>
    </row>
    <row r="195" spans="13:13" x14ac:dyDescent="0.3">
      <c r="M195" s="27"/>
    </row>
    <row r="196" spans="13:13" x14ac:dyDescent="0.3">
      <c r="M196" s="27"/>
    </row>
    <row r="197" spans="13:13" x14ac:dyDescent="0.3">
      <c r="M197" s="27"/>
    </row>
    <row r="198" spans="13:13" x14ac:dyDescent="0.3">
      <c r="M198" s="27"/>
    </row>
    <row r="199" spans="13:13" x14ac:dyDescent="0.3">
      <c r="M199" s="27"/>
    </row>
    <row r="200" spans="13:13" x14ac:dyDescent="0.3">
      <c r="M200" s="27"/>
    </row>
    <row r="201" spans="13:13" x14ac:dyDescent="0.3">
      <c r="M201" s="27"/>
    </row>
    <row r="202" spans="13:13" x14ac:dyDescent="0.3">
      <c r="M202" s="27"/>
    </row>
    <row r="203" spans="13:13" x14ac:dyDescent="0.3">
      <c r="M203" s="27"/>
    </row>
    <row r="204" spans="13:13" x14ac:dyDescent="0.3">
      <c r="M204" s="27"/>
    </row>
    <row r="205" spans="13:13" x14ac:dyDescent="0.3">
      <c r="M205" s="27"/>
    </row>
    <row r="206" spans="13:13" x14ac:dyDescent="0.3">
      <c r="M206" s="27"/>
    </row>
    <row r="207" spans="13:13" x14ac:dyDescent="0.3">
      <c r="M207" s="27"/>
    </row>
    <row r="208" spans="13:13" x14ac:dyDescent="0.3">
      <c r="M208" s="27"/>
    </row>
    <row r="209" spans="13:13" x14ac:dyDescent="0.3">
      <c r="M209" s="27"/>
    </row>
    <row r="210" spans="13:13" x14ac:dyDescent="0.3">
      <c r="M210" s="27"/>
    </row>
    <row r="211" spans="13:13" x14ac:dyDescent="0.3">
      <c r="M211" s="27"/>
    </row>
    <row r="212" spans="13:13" x14ac:dyDescent="0.3">
      <c r="M212" s="27"/>
    </row>
    <row r="213" spans="13:13" x14ac:dyDescent="0.3">
      <c r="M213" s="27"/>
    </row>
    <row r="214" spans="13:13" x14ac:dyDescent="0.3">
      <c r="M214" s="27"/>
    </row>
    <row r="215" spans="13:13" x14ac:dyDescent="0.3">
      <c r="M215" s="27"/>
    </row>
    <row r="216" spans="13:13" x14ac:dyDescent="0.3">
      <c r="M216" s="27"/>
    </row>
    <row r="217" spans="13:13" x14ac:dyDescent="0.3">
      <c r="M217" s="27"/>
    </row>
    <row r="218" spans="13:13" x14ac:dyDescent="0.3">
      <c r="M218" s="27"/>
    </row>
    <row r="219" spans="13:13" x14ac:dyDescent="0.3">
      <c r="M219" s="27"/>
    </row>
    <row r="220" spans="13:13" x14ac:dyDescent="0.3">
      <c r="M220" s="27"/>
    </row>
    <row r="221" spans="13:13" x14ac:dyDescent="0.3">
      <c r="M221" s="27"/>
    </row>
    <row r="222" spans="13:13" x14ac:dyDescent="0.3">
      <c r="M222" s="27"/>
    </row>
    <row r="223" spans="13:13" x14ac:dyDescent="0.3">
      <c r="M223" s="27"/>
    </row>
    <row r="224" spans="13:13" x14ac:dyDescent="0.3">
      <c r="M224" s="27"/>
    </row>
    <row r="225" spans="13:13" x14ac:dyDescent="0.3">
      <c r="M225" s="27"/>
    </row>
    <row r="226" spans="13:13" x14ac:dyDescent="0.3">
      <c r="M226" s="27"/>
    </row>
    <row r="227" spans="13:13" x14ac:dyDescent="0.3">
      <c r="M227" s="27"/>
    </row>
    <row r="228" spans="13:13" x14ac:dyDescent="0.3">
      <c r="M228" s="27"/>
    </row>
    <row r="229" spans="13:13" x14ac:dyDescent="0.3">
      <c r="M229" s="27"/>
    </row>
    <row r="230" spans="13:13" x14ac:dyDescent="0.3">
      <c r="M230" s="27"/>
    </row>
    <row r="231" spans="13:13" x14ac:dyDescent="0.3">
      <c r="M231" s="27"/>
    </row>
    <row r="232" spans="13:13" x14ac:dyDescent="0.3">
      <c r="M232" s="27"/>
    </row>
    <row r="233" spans="13:13" x14ac:dyDescent="0.3">
      <c r="M233" s="27"/>
    </row>
    <row r="234" spans="13:13" x14ac:dyDescent="0.3">
      <c r="M234" s="27"/>
    </row>
    <row r="235" spans="13:13" x14ac:dyDescent="0.3">
      <c r="M235" s="27"/>
    </row>
    <row r="236" spans="13:13" x14ac:dyDescent="0.3">
      <c r="M236" s="27"/>
    </row>
    <row r="237" spans="13:13" x14ac:dyDescent="0.3">
      <c r="M237" s="27"/>
    </row>
    <row r="238" spans="13:13" x14ac:dyDescent="0.3">
      <c r="M238" s="27"/>
    </row>
    <row r="239" spans="13:13" x14ac:dyDescent="0.3">
      <c r="M239" s="27"/>
    </row>
    <row r="240" spans="13:13" x14ac:dyDescent="0.3">
      <c r="M240" s="27"/>
    </row>
    <row r="241" spans="13:13" x14ac:dyDescent="0.3">
      <c r="M241" s="27"/>
    </row>
    <row r="242" spans="13:13" x14ac:dyDescent="0.3">
      <c r="M242" s="27"/>
    </row>
    <row r="243" spans="13:13" x14ac:dyDescent="0.3">
      <c r="M243" s="27"/>
    </row>
    <row r="244" spans="13:13" x14ac:dyDescent="0.3">
      <c r="M244" s="27"/>
    </row>
    <row r="245" spans="13:13" x14ac:dyDescent="0.3">
      <c r="M245" s="27"/>
    </row>
    <row r="246" spans="13:13" x14ac:dyDescent="0.3">
      <c r="M246" s="27"/>
    </row>
    <row r="247" spans="13:13" x14ac:dyDescent="0.3">
      <c r="M247" s="27"/>
    </row>
    <row r="248" spans="13:13" x14ac:dyDescent="0.3">
      <c r="M248" s="27"/>
    </row>
    <row r="249" spans="13:13" x14ac:dyDescent="0.3">
      <c r="M249" s="27"/>
    </row>
    <row r="250" spans="13:13" x14ac:dyDescent="0.3">
      <c r="M250" s="27"/>
    </row>
    <row r="251" spans="13:13" x14ac:dyDescent="0.3">
      <c r="M251" s="27"/>
    </row>
    <row r="252" spans="13:13" x14ac:dyDescent="0.3">
      <c r="M252" s="27"/>
    </row>
    <row r="253" spans="13:13" x14ac:dyDescent="0.3">
      <c r="M253" s="27"/>
    </row>
    <row r="254" spans="13:13" x14ac:dyDescent="0.3">
      <c r="M254" s="27"/>
    </row>
    <row r="255" spans="13:13" x14ac:dyDescent="0.3">
      <c r="M255" s="27"/>
    </row>
    <row r="256" spans="13:13" x14ac:dyDescent="0.3">
      <c r="M256" s="27"/>
    </row>
    <row r="257" spans="13:13" x14ac:dyDescent="0.3">
      <c r="M257" s="27"/>
    </row>
    <row r="258" spans="13:13" x14ac:dyDescent="0.3">
      <c r="M258" s="27"/>
    </row>
    <row r="259" spans="13:13" x14ac:dyDescent="0.3">
      <c r="M259" s="27"/>
    </row>
    <row r="260" spans="13:13" x14ac:dyDescent="0.3">
      <c r="M260" s="27"/>
    </row>
    <row r="261" spans="13:13" x14ac:dyDescent="0.3">
      <c r="M261" s="27"/>
    </row>
    <row r="262" spans="13:13" x14ac:dyDescent="0.3">
      <c r="M262" s="27"/>
    </row>
    <row r="263" spans="13:13" x14ac:dyDescent="0.3">
      <c r="M263" s="27"/>
    </row>
    <row r="264" spans="13:13" x14ac:dyDescent="0.3">
      <c r="M264" s="27"/>
    </row>
    <row r="265" spans="13:13" x14ac:dyDescent="0.3">
      <c r="M265" s="27"/>
    </row>
    <row r="266" spans="13:13" x14ac:dyDescent="0.3">
      <c r="M266" s="27"/>
    </row>
    <row r="267" spans="13:13" x14ac:dyDescent="0.3">
      <c r="M267" s="27"/>
    </row>
    <row r="268" spans="13:13" x14ac:dyDescent="0.3">
      <c r="M268" s="27"/>
    </row>
    <row r="269" spans="13:13" x14ac:dyDescent="0.3">
      <c r="M269" s="27"/>
    </row>
    <row r="270" spans="13:13" x14ac:dyDescent="0.3">
      <c r="M270" s="27"/>
    </row>
    <row r="271" spans="13:13" x14ac:dyDescent="0.3">
      <c r="M271" s="27"/>
    </row>
    <row r="272" spans="13:13" x14ac:dyDescent="0.3">
      <c r="M272" s="27"/>
    </row>
    <row r="273" spans="13:13" x14ac:dyDescent="0.3">
      <c r="M273" s="27"/>
    </row>
    <row r="274" spans="13:13" x14ac:dyDescent="0.3">
      <c r="M274" s="27"/>
    </row>
    <row r="275" spans="13:13" x14ac:dyDescent="0.3">
      <c r="M275" s="27"/>
    </row>
    <row r="276" spans="13:13" x14ac:dyDescent="0.3">
      <c r="M276" s="27"/>
    </row>
    <row r="277" spans="13:13" x14ac:dyDescent="0.3">
      <c r="M277" s="27"/>
    </row>
    <row r="278" spans="13:13" x14ac:dyDescent="0.3">
      <c r="M278" s="27"/>
    </row>
    <row r="279" spans="13:13" x14ac:dyDescent="0.3">
      <c r="M279" s="27"/>
    </row>
    <row r="280" spans="13:13" x14ac:dyDescent="0.3">
      <c r="M280" s="27"/>
    </row>
    <row r="281" spans="13:13" x14ac:dyDescent="0.3">
      <c r="M281" s="27"/>
    </row>
    <row r="282" spans="13:13" x14ac:dyDescent="0.3">
      <c r="M282" s="27"/>
    </row>
    <row r="283" spans="13:13" x14ac:dyDescent="0.3">
      <c r="M283" s="27"/>
    </row>
    <row r="284" spans="13:13" x14ac:dyDescent="0.3">
      <c r="M284" s="27"/>
    </row>
    <row r="285" spans="13:13" x14ac:dyDescent="0.3">
      <c r="M285" s="27"/>
    </row>
    <row r="286" spans="13:13" x14ac:dyDescent="0.3">
      <c r="M286" s="27"/>
    </row>
    <row r="287" spans="13:13" x14ac:dyDescent="0.3">
      <c r="M287" s="27"/>
    </row>
    <row r="288" spans="13:13" x14ac:dyDescent="0.3">
      <c r="M288" s="27"/>
    </row>
    <row r="289" spans="13:13" x14ac:dyDescent="0.3">
      <c r="M289" s="27"/>
    </row>
    <row r="290" spans="13:13" x14ac:dyDescent="0.3">
      <c r="M290" s="27"/>
    </row>
    <row r="291" spans="13:13" x14ac:dyDescent="0.3">
      <c r="M291" s="27"/>
    </row>
    <row r="292" spans="13:13" x14ac:dyDescent="0.3">
      <c r="M292" s="27"/>
    </row>
    <row r="293" spans="13:13" x14ac:dyDescent="0.3">
      <c r="M293" s="27"/>
    </row>
    <row r="294" spans="13:13" x14ac:dyDescent="0.3">
      <c r="M294" s="27"/>
    </row>
    <row r="295" spans="13:13" x14ac:dyDescent="0.3">
      <c r="M295" s="27"/>
    </row>
    <row r="296" spans="13:13" x14ac:dyDescent="0.3">
      <c r="M296" s="27"/>
    </row>
    <row r="297" spans="13:13" x14ac:dyDescent="0.3">
      <c r="M297" s="27"/>
    </row>
    <row r="298" spans="13:13" x14ac:dyDescent="0.3">
      <c r="M298" s="27"/>
    </row>
    <row r="299" spans="13:13" x14ac:dyDescent="0.3">
      <c r="M299" s="27"/>
    </row>
    <row r="300" spans="13:13" x14ac:dyDescent="0.3">
      <c r="M300" s="27"/>
    </row>
    <row r="301" spans="13:13" x14ac:dyDescent="0.3">
      <c r="M301" s="27"/>
    </row>
    <row r="302" spans="13:13" x14ac:dyDescent="0.3">
      <c r="M302" s="27"/>
    </row>
    <row r="303" spans="13:13" x14ac:dyDescent="0.3">
      <c r="M303" s="27"/>
    </row>
    <row r="304" spans="13:13" x14ac:dyDescent="0.3">
      <c r="M304" s="27"/>
    </row>
    <row r="305" spans="13:13" x14ac:dyDescent="0.3">
      <c r="M305" s="27"/>
    </row>
    <row r="306" spans="13:13" x14ac:dyDescent="0.3">
      <c r="M306" s="27"/>
    </row>
    <row r="307" spans="13:13" x14ac:dyDescent="0.3">
      <c r="M307" s="27"/>
    </row>
    <row r="308" spans="13:13" x14ac:dyDescent="0.3">
      <c r="M308" s="27"/>
    </row>
    <row r="309" spans="13:13" x14ac:dyDescent="0.3">
      <c r="M309" s="27"/>
    </row>
    <row r="310" spans="13:13" x14ac:dyDescent="0.3">
      <c r="M310" s="27"/>
    </row>
    <row r="311" spans="13:13" x14ac:dyDescent="0.3">
      <c r="M311" s="27"/>
    </row>
    <row r="312" spans="13:13" x14ac:dyDescent="0.3">
      <c r="M312" s="27"/>
    </row>
    <row r="313" spans="13:13" x14ac:dyDescent="0.3">
      <c r="M313" s="27"/>
    </row>
    <row r="314" spans="13:13" x14ac:dyDescent="0.3">
      <c r="M314" s="27"/>
    </row>
    <row r="315" spans="13:13" x14ac:dyDescent="0.3">
      <c r="M315" s="27"/>
    </row>
    <row r="316" spans="13:13" x14ac:dyDescent="0.3">
      <c r="M316" s="27"/>
    </row>
    <row r="317" spans="13:13" x14ac:dyDescent="0.3">
      <c r="M317" s="27"/>
    </row>
    <row r="318" spans="13:13" x14ac:dyDescent="0.3">
      <c r="M318" s="27"/>
    </row>
    <row r="319" spans="13:13" x14ac:dyDescent="0.3">
      <c r="M319" s="27"/>
    </row>
    <row r="320" spans="13:13" x14ac:dyDescent="0.3">
      <c r="M320" s="27"/>
    </row>
    <row r="321" spans="13:13" x14ac:dyDescent="0.3">
      <c r="M321" s="27"/>
    </row>
    <row r="322" spans="13:13" x14ac:dyDescent="0.3">
      <c r="M322" s="27"/>
    </row>
    <row r="323" spans="13:13" x14ac:dyDescent="0.3">
      <c r="M323" s="27"/>
    </row>
    <row r="324" spans="13:13" x14ac:dyDescent="0.3">
      <c r="M324" s="27"/>
    </row>
    <row r="325" spans="13:13" x14ac:dyDescent="0.3">
      <c r="M325" s="27"/>
    </row>
    <row r="326" spans="13:13" x14ac:dyDescent="0.3">
      <c r="M326" s="27"/>
    </row>
    <row r="327" spans="13:13" x14ac:dyDescent="0.3">
      <c r="M327" s="27"/>
    </row>
    <row r="328" spans="13:13" x14ac:dyDescent="0.3">
      <c r="M328" s="27"/>
    </row>
    <row r="329" spans="13:13" x14ac:dyDescent="0.3">
      <c r="M329" s="27"/>
    </row>
    <row r="330" spans="13:13" x14ac:dyDescent="0.3">
      <c r="M330" s="27"/>
    </row>
    <row r="331" spans="13:13" x14ac:dyDescent="0.3">
      <c r="M331" s="27"/>
    </row>
    <row r="332" spans="13:13" x14ac:dyDescent="0.3">
      <c r="M332" s="27"/>
    </row>
    <row r="333" spans="13:13" x14ac:dyDescent="0.3">
      <c r="M333" s="27"/>
    </row>
    <row r="334" spans="13:13" x14ac:dyDescent="0.3">
      <c r="M334" s="27"/>
    </row>
    <row r="335" spans="13:13" x14ac:dyDescent="0.3">
      <c r="M335" s="27"/>
    </row>
    <row r="336" spans="13:13" x14ac:dyDescent="0.3">
      <c r="M336" s="27"/>
    </row>
    <row r="337" spans="13:13" x14ac:dyDescent="0.3">
      <c r="M337" s="27"/>
    </row>
    <row r="338" spans="13:13" x14ac:dyDescent="0.3">
      <c r="M338" s="27"/>
    </row>
    <row r="339" spans="13:13" x14ac:dyDescent="0.3">
      <c r="M339" s="27"/>
    </row>
    <row r="340" spans="13:13" x14ac:dyDescent="0.3">
      <c r="M340" s="27"/>
    </row>
    <row r="341" spans="13:13" x14ac:dyDescent="0.3">
      <c r="M341" s="27"/>
    </row>
    <row r="342" spans="13:13" x14ac:dyDescent="0.3">
      <c r="M342" s="27"/>
    </row>
    <row r="343" spans="13:13" x14ac:dyDescent="0.3">
      <c r="M343" s="27"/>
    </row>
    <row r="344" spans="13:13" x14ac:dyDescent="0.3">
      <c r="M344" s="27"/>
    </row>
    <row r="345" spans="13:13" x14ac:dyDescent="0.3">
      <c r="M345" s="27"/>
    </row>
    <row r="346" spans="13:13" x14ac:dyDescent="0.3">
      <c r="M346" s="27"/>
    </row>
    <row r="347" spans="13:13" x14ac:dyDescent="0.3">
      <c r="M347" s="27"/>
    </row>
    <row r="348" spans="13:13" x14ac:dyDescent="0.3">
      <c r="M348" s="27"/>
    </row>
    <row r="349" spans="13:13" x14ac:dyDescent="0.3">
      <c r="M349" s="27"/>
    </row>
    <row r="350" spans="13:13" x14ac:dyDescent="0.3">
      <c r="M350" s="27"/>
    </row>
    <row r="351" spans="13:13" x14ac:dyDescent="0.3">
      <c r="M351" s="27"/>
    </row>
    <row r="352" spans="13:13" x14ac:dyDescent="0.3">
      <c r="M352" s="27"/>
    </row>
    <row r="353" spans="13:13" x14ac:dyDescent="0.3">
      <c r="M353" s="27"/>
    </row>
    <row r="354" spans="13:13" x14ac:dyDescent="0.3">
      <c r="M354" s="27"/>
    </row>
    <row r="355" spans="13:13" x14ac:dyDescent="0.3">
      <c r="M355" s="27"/>
    </row>
    <row r="356" spans="13:13" x14ac:dyDescent="0.3">
      <c r="M356" s="27"/>
    </row>
    <row r="357" spans="13:13" x14ac:dyDescent="0.3">
      <c r="M357" s="27"/>
    </row>
    <row r="358" spans="13:13" x14ac:dyDescent="0.3">
      <c r="M358" s="27"/>
    </row>
    <row r="359" spans="13:13" x14ac:dyDescent="0.3">
      <c r="M359" s="27"/>
    </row>
    <row r="360" spans="13:13" x14ac:dyDescent="0.3">
      <c r="M360" s="27"/>
    </row>
    <row r="361" spans="13:13" x14ac:dyDescent="0.3">
      <c r="M361" s="27"/>
    </row>
    <row r="362" spans="13:13" x14ac:dyDescent="0.3">
      <c r="M362" s="27"/>
    </row>
    <row r="363" spans="13:13" x14ac:dyDescent="0.3">
      <c r="M363" s="27"/>
    </row>
    <row r="364" spans="13:13" x14ac:dyDescent="0.3">
      <c r="M364" s="27"/>
    </row>
    <row r="365" spans="13:13" x14ac:dyDescent="0.3">
      <c r="M365" s="27"/>
    </row>
    <row r="366" spans="13:13" x14ac:dyDescent="0.3">
      <c r="M366" s="27"/>
    </row>
    <row r="367" spans="13:13" x14ac:dyDescent="0.3">
      <c r="M367" s="27"/>
    </row>
    <row r="368" spans="13:13" x14ac:dyDescent="0.3">
      <c r="M368" s="27"/>
    </row>
    <row r="369" spans="13:13" x14ac:dyDescent="0.3">
      <c r="M369" s="27"/>
    </row>
    <row r="370" spans="13:13" x14ac:dyDescent="0.3">
      <c r="M370" s="27"/>
    </row>
    <row r="371" spans="13:13" x14ac:dyDescent="0.3">
      <c r="M371" s="27"/>
    </row>
    <row r="372" spans="13:13" x14ac:dyDescent="0.3">
      <c r="M372" s="27"/>
    </row>
    <row r="373" spans="13:13" x14ac:dyDescent="0.3">
      <c r="M373" s="27"/>
    </row>
    <row r="374" spans="13:13" x14ac:dyDescent="0.3">
      <c r="M374" s="27"/>
    </row>
    <row r="375" spans="13:13" x14ac:dyDescent="0.3">
      <c r="M375" s="27"/>
    </row>
    <row r="376" spans="13:13" x14ac:dyDescent="0.3">
      <c r="M376" s="27"/>
    </row>
    <row r="377" spans="13:13" x14ac:dyDescent="0.3">
      <c r="M377" s="27"/>
    </row>
    <row r="378" spans="13:13" x14ac:dyDescent="0.3">
      <c r="M378" s="27"/>
    </row>
    <row r="379" spans="13:13" x14ac:dyDescent="0.3">
      <c r="M379" s="27"/>
    </row>
    <row r="380" spans="13:13" x14ac:dyDescent="0.3">
      <c r="M380" s="27"/>
    </row>
    <row r="381" spans="13:13" x14ac:dyDescent="0.3">
      <c r="M381" s="27"/>
    </row>
    <row r="382" spans="13:13" x14ac:dyDescent="0.3">
      <c r="M382" s="27"/>
    </row>
    <row r="383" spans="13:13" x14ac:dyDescent="0.3">
      <c r="M383" s="27"/>
    </row>
    <row r="384" spans="13:13" x14ac:dyDescent="0.3">
      <c r="M384" s="27"/>
    </row>
    <row r="385" spans="13:13" x14ac:dyDescent="0.3">
      <c r="M385" s="27"/>
    </row>
    <row r="386" spans="13:13" x14ac:dyDescent="0.3">
      <c r="M386" s="27"/>
    </row>
    <row r="387" spans="13:13" x14ac:dyDescent="0.3">
      <c r="M387" s="27"/>
    </row>
    <row r="388" spans="13:13" x14ac:dyDescent="0.3">
      <c r="M388" s="27"/>
    </row>
    <row r="389" spans="13:13" x14ac:dyDescent="0.3">
      <c r="M389" s="27"/>
    </row>
    <row r="390" spans="13:13" x14ac:dyDescent="0.3">
      <c r="M390" s="27"/>
    </row>
    <row r="391" spans="13:13" x14ac:dyDescent="0.3">
      <c r="M391" s="27"/>
    </row>
    <row r="392" spans="13:13" x14ac:dyDescent="0.3">
      <c r="M392" s="27"/>
    </row>
    <row r="393" spans="13:13" x14ac:dyDescent="0.3">
      <c r="M393" s="27"/>
    </row>
    <row r="394" spans="13:13" x14ac:dyDescent="0.3">
      <c r="M394" s="27"/>
    </row>
    <row r="395" spans="13:13" x14ac:dyDescent="0.3">
      <c r="M395" s="27"/>
    </row>
    <row r="396" spans="13:13" x14ac:dyDescent="0.3">
      <c r="M396" s="27"/>
    </row>
    <row r="397" spans="13:13" x14ac:dyDescent="0.3">
      <c r="M397" s="27"/>
    </row>
    <row r="398" spans="13:13" x14ac:dyDescent="0.3">
      <c r="M398" s="27"/>
    </row>
    <row r="399" spans="13:13" x14ac:dyDescent="0.3">
      <c r="M399" s="27"/>
    </row>
    <row r="400" spans="13:13" x14ac:dyDescent="0.3">
      <c r="M400" s="27"/>
    </row>
    <row r="401" spans="13:13" x14ac:dyDescent="0.3">
      <c r="M401" s="27"/>
    </row>
    <row r="402" spans="13:13" x14ac:dyDescent="0.3">
      <c r="M402" s="27"/>
    </row>
    <row r="403" spans="13:13" x14ac:dyDescent="0.3">
      <c r="M403" s="27"/>
    </row>
    <row r="404" spans="13:13" x14ac:dyDescent="0.3">
      <c r="M404" s="27"/>
    </row>
    <row r="405" spans="13:13" x14ac:dyDescent="0.3">
      <c r="M405" s="27"/>
    </row>
    <row r="406" spans="13:13" x14ac:dyDescent="0.3">
      <c r="M406" s="27"/>
    </row>
    <row r="407" spans="13:13" x14ac:dyDescent="0.3">
      <c r="M407" s="27"/>
    </row>
    <row r="408" spans="13:13" x14ac:dyDescent="0.3">
      <c r="M408" s="27"/>
    </row>
    <row r="409" spans="13:13" x14ac:dyDescent="0.3">
      <c r="M409" s="27"/>
    </row>
    <row r="410" spans="13:13" x14ac:dyDescent="0.3">
      <c r="M410" s="27"/>
    </row>
    <row r="411" spans="13:13" x14ac:dyDescent="0.3">
      <c r="M411" s="27"/>
    </row>
    <row r="412" spans="13:13" x14ac:dyDescent="0.3">
      <c r="M412" s="27"/>
    </row>
    <row r="413" spans="13:13" x14ac:dyDescent="0.3">
      <c r="M413" s="27"/>
    </row>
    <row r="414" spans="13:13" x14ac:dyDescent="0.3">
      <c r="M414" s="27"/>
    </row>
    <row r="415" spans="13:13" x14ac:dyDescent="0.3">
      <c r="M415" s="27"/>
    </row>
    <row r="416" spans="13:13" x14ac:dyDescent="0.3">
      <c r="M416" s="27"/>
    </row>
    <row r="417" spans="13:13" x14ac:dyDescent="0.3">
      <c r="M417" s="27"/>
    </row>
    <row r="418" spans="13:13" x14ac:dyDescent="0.3">
      <c r="M418" s="27"/>
    </row>
    <row r="419" spans="13:13" x14ac:dyDescent="0.3">
      <c r="M419" s="27"/>
    </row>
    <row r="420" spans="13:13" x14ac:dyDescent="0.3">
      <c r="M420" s="27"/>
    </row>
    <row r="421" spans="13:13" x14ac:dyDescent="0.3">
      <c r="M421" s="27"/>
    </row>
    <row r="422" spans="13:13" x14ac:dyDescent="0.3">
      <c r="M422" s="27"/>
    </row>
    <row r="423" spans="13:13" x14ac:dyDescent="0.3">
      <c r="M423" s="27"/>
    </row>
    <row r="424" spans="13:13" x14ac:dyDescent="0.3">
      <c r="M424" s="27"/>
    </row>
    <row r="425" spans="13:13" x14ac:dyDescent="0.3">
      <c r="M425" s="27"/>
    </row>
    <row r="426" spans="13:13" x14ac:dyDescent="0.3">
      <c r="M426" s="27"/>
    </row>
    <row r="427" spans="13:13" x14ac:dyDescent="0.3">
      <c r="M427" s="27"/>
    </row>
    <row r="428" spans="13:13" x14ac:dyDescent="0.3">
      <c r="M428" s="27"/>
    </row>
    <row r="429" spans="13:13" x14ac:dyDescent="0.3">
      <c r="M429" s="27"/>
    </row>
    <row r="430" spans="13:13" x14ac:dyDescent="0.3">
      <c r="M430" s="27"/>
    </row>
    <row r="431" spans="13:13" x14ac:dyDescent="0.3">
      <c r="M431" s="27"/>
    </row>
    <row r="432" spans="13:13" x14ac:dyDescent="0.3">
      <c r="M432" s="27"/>
    </row>
    <row r="433" spans="13:13" x14ac:dyDescent="0.3">
      <c r="M433" s="27"/>
    </row>
    <row r="434" spans="13:13" x14ac:dyDescent="0.3">
      <c r="M434" s="27"/>
    </row>
    <row r="435" spans="13:13" x14ac:dyDescent="0.3">
      <c r="M435" s="27"/>
    </row>
    <row r="436" spans="13:13" x14ac:dyDescent="0.3">
      <c r="M436" s="27"/>
    </row>
    <row r="437" spans="13:13" x14ac:dyDescent="0.3">
      <c r="M437" s="27"/>
    </row>
    <row r="438" spans="13:13" x14ac:dyDescent="0.3">
      <c r="M438" s="27"/>
    </row>
    <row r="439" spans="13:13" x14ac:dyDescent="0.3">
      <c r="M439" s="27"/>
    </row>
    <row r="440" spans="13:13" x14ac:dyDescent="0.3">
      <c r="M440" s="27"/>
    </row>
    <row r="441" spans="13:13" x14ac:dyDescent="0.3">
      <c r="M441" s="27"/>
    </row>
    <row r="442" spans="13:13" x14ac:dyDescent="0.3">
      <c r="M442" s="27"/>
    </row>
    <row r="443" spans="13:13" x14ac:dyDescent="0.3">
      <c r="M443" s="27"/>
    </row>
    <row r="444" spans="13:13" x14ac:dyDescent="0.3">
      <c r="M444" s="27"/>
    </row>
    <row r="445" spans="13:13" x14ac:dyDescent="0.3">
      <c r="M445" s="27"/>
    </row>
    <row r="446" spans="13:13" x14ac:dyDescent="0.3">
      <c r="M446" s="27"/>
    </row>
    <row r="447" spans="13:13" x14ac:dyDescent="0.3">
      <c r="M447" s="27"/>
    </row>
    <row r="448" spans="13:13" x14ac:dyDescent="0.3">
      <c r="M448" s="27"/>
    </row>
    <row r="449" spans="13:13" x14ac:dyDescent="0.3">
      <c r="M449" s="27"/>
    </row>
    <row r="450" spans="13:13" x14ac:dyDescent="0.3">
      <c r="M450" s="27"/>
    </row>
    <row r="451" spans="13:13" x14ac:dyDescent="0.3">
      <c r="M451" s="27"/>
    </row>
    <row r="452" spans="13:13" x14ac:dyDescent="0.3">
      <c r="M452" s="27"/>
    </row>
    <row r="453" spans="13:13" x14ac:dyDescent="0.3">
      <c r="M453" s="27"/>
    </row>
    <row r="454" spans="13:13" x14ac:dyDescent="0.3">
      <c r="M454" s="27"/>
    </row>
    <row r="455" spans="13:13" x14ac:dyDescent="0.3">
      <c r="M455" s="27"/>
    </row>
    <row r="456" spans="13:13" x14ac:dyDescent="0.3">
      <c r="M456" s="27"/>
    </row>
    <row r="457" spans="13:13" x14ac:dyDescent="0.3">
      <c r="M457" s="27"/>
    </row>
    <row r="458" spans="13:13" x14ac:dyDescent="0.3">
      <c r="M458" s="27"/>
    </row>
    <row r="459" spans="13:13" x14ac:dyDescent="0.3">
      <c r="M459" s="27"/>
    </row>
    <row r="460" spans="13:13" x14ac:dyDescent="0.3">
      <c r="M460" s="27"/>
    </row>
    <row r="461" spans="13:13" x14ac:dyDescent="0.3">
      <c r="M461" s="27"/>
    </row>
    <row r="462" spans="13:13" x14ac:dyDescent="0.3">
      <c r="M462" s="27"/>
    </row>
    <row r="463" spans="13:13" x14ac:dyDescent="0.3">
      <c r="M463" s="27"/>
    </row>
    <row r="464" spans="13:13" x14ac:dyDescent="0.3">
      <c r="M464" s="27"/>
    </row>
    <row r="465" spans="13:13" x14ac:dyDescent="0.3">
      <c r="M465" s="27"/>
    </row>
    <row r="466" spans="13:13" x14ac:dyDescent="0.3">
      <c r="M466" s="27"/>
    </row>
    <row r="467" spans="13:13" x14ac:dyDescent="0.3">
      <c r="M467" s="27"/>
    </row>
    <row r="468" spans="13:13" x14ac:dyDescent="0.3">
      <c r="M468" s="27"/>
    </row>
    <row r="469" spans="13:13" x14ac:dyDescent="0.3">
      <c r="M469" s="27"/>
    </row>
    <row r="470" spans="13:13" x14ac:dyDescent="0.3">
      <c r="M470" s="27"/>
    </row>
    <row r="471" spans="13:13" x14ac:dyDescent="0.3">
      <c r="M471" s="27"/>
    </row>
    <row r="472" spans="13:13" x14ac:dyDescent="0.3">
      <c r="M472" s="27"/>
    </row>
    <row r="473" spans="13:13" x14ac:dyDescent="0.3">
      <c r="M473" s="27"/>
    </row>
    <row r="474" spans="13:13" x14ac:dyDescent="0.3">
      <c r="M474" s="27"/>
    </row>
    <row r="475" spans="13:13" x14ac:dyDescent="0.3">
      <c r="M475" s="27"/>
    </row>
    <row r="476" spans="13:13" x14ac:dyDescent="0.3">
      <c r="M476" s="27"/>
    </row>
    <row r="477" spans="13:13" x14ac:dyDescent="0.3">
      <c r="M477" s="27"/>
    </row>
    <row r="478" spans="13:13" x14ac:dyDescent="0.3">
      <c r="M478" s="27"/>
    </row>
    <row r="479" spans="13:13" x14ac:dyDescent="0.3">
      <c r="M479" s="27"/>
    </row>
    <row r="480" spans="13:13" x14ac:dyDescent="0.3">
      <c r="M480" s="27"/>
    </row>
    <row r="481" spans="13:13" x14ac:dyDescent="0.3">
      <c r="M481" s="27"/>
    </row>
    <row r="482" spans="13:13" x14ac:dyDescent="0.3">
      <c r="M482" s="27"/>
    </row>
    <row r="483" spans="13:13" x14ac:dyDescent="0.3">
      <c r="M483" s="27"/>
    </row>
    <row r="484" spans="13:13" x14ac:dyDescent="0.3">
      <c r="M484" s="27"/>
    </row>
    <row r="485" spans="13:13" x14ac:dyDescent="0.3">
      <c r="M485" s="27"/>
    </row>
    <row r="486" spans="13:13" x14ac:dyDescent="0.3">
      <c r="M486" s="27"/>
    </row>
    <row r="487" spans="13:13" x14ac:dyDescent="0.3">
      <c r="M487" s="27"/>
    </row>
    <row r="488" spans="13:13" x14ac:dyDescent="0.3">
      <c r="M488" s="27"/>
    </row>
    <row r="489" spans="13:13" x14ac:dyDescent="0.3">
      <c r="M489" s="27"/>
    </row>
    <row r="490" spans="13:13" x14ac:dyDescent="0.3">
      <c r="M490" s="27"/>
    </row>
    <row r="491" spans="13:13" x14ac:dyDescent="0.3">
      <c r="M491" s="27"/>
    </row>
    <row r="492" spans="13:13" x14ac:dyDescent="0.3">
      <c r="M492" s="27"/>
    </row>
    <row r="493" spans="13:13" x14ac:dyDescent="0.3">
      <c r="M493" s="27"/>
    </row>
    <row r="494" spans="13:13" x14ac:dyDescent="0.3">
      <c r="M494" s="27"/>
    </row>
    <row r="495" spans="13:13" x14ac:dyDescent="0.3">
      <c r="M495" s="27"/>
    </row>
    <row r="496" spans="13:13" x14ac:dyDescent="0.3">
      <c r="M496" s="27"/>
    </row>
    <row r="497" spans="13:13" x14ac:dyDescent="0.3">
      <c r="M497" s="27"/>
    </row>
    <row r="498" spans="13:13" x14ac:dyDescent="0.3">
      <c r="M498" s="27"/>
    </row>
    <row r="499" spans="13:13" x14ac:dyDescent="0.3">
      <c r="M499" s="27"/>
    </row>
    <row r="500" spans="13:13" x14ac:dyDescent="0.3">
      <c r="M500" s="27"/>
    </row>
    <row r="501" spans="13:13" x14ac:dyDescent="0.3">
      <c r="M501" s="27"/>
    </row>
    <row r="502" spans="13:13" x14ac:dyDescent="0.3">
      <c r="M502" s="27"/>
    </row>
    <row r="503" spans="13:13" x14ac:dyDescent="0.3">
      <c r="M503" s="27"/>
    </row>
    <row r="504" spans="13:13" x14ac:dyDescent="0.3">
      <c r="M504" s="27"/>
    </row>
    <row r="505" spans="13:13" x14ac:dyDescent="0.3">
      <c r="M505" s="27"/>
    </row>
    <row r="506" spans="13:13" x14ac:dyDescent="0.3">
      <c r="M506" s="27"/>
    </row>
    <row r="507" spans="13:13" x14ac:dyDescent="0.3">
      <c r="M507" s="27"/>
    </row>
    <row r="508" spans="13:13" x14ac:dyDescent="0.3">
      <c r="M508" s="27"/>
    </row>
    <row r="509" spans="13:13" x14ac:dyDescent="0.3">
      <c r="M509" s="27"/>
    </row>
    <row r="510" spans="13:13" x14ac:dyDescent="0.3">
      <c r="M510" s="27"/>
    </row>
    <row r="511" spans="13:13" x14ac:dyDescent="0.3">
      <c r="M511" s="27"/>
    </row>
    <row r="512" spans="13:13" x14ac:dyDescent="0.3">
      <c r="M512" s="27"/>
    </row>
    <row r="513" spans="13:13" x14ac:dyDescent="0.3">
      <c r="M513" s="27"/>
    </row>
    <row r="514" spans="13:13" x14ac:dyDescent="0.3">
      <c r="M514" s="27"/>
    </row>
    <row r="515" spans="13:13" x14ac:dyDescent="0.3">
      <c r="M515" s="27"/>
    </row>
    <row r="516" spans="13:13" x14ac:dyDescent="0.3">
      <c r="M516" s="27"/>
    </row>
    <row r="517" spans="13:13" x14ac:dyDescent="0.3">
      <c r="M517" s="27"/>
    </row>
    <row r="518" spans="13:13" x14ac:dyDescent="0.3">
      <c r="M518" s="27"/>
    </row>
    <row r="519" spans="13:13" x14ac:dyDescent="0.3">
      <c r="M519" s="27"/>
    </row>
    <row r="520" spans="13:13" x14ac:dyDescent="0.3">
      <c r="M520" s="27"/>
    </row>
    <row r="521" spans="13:13" x14ac:dyDescent="0.3">
      <c r="M521" s="27"/>
    </row>
    <row r="522" spans="13:13" x14ac:dyDescent="0.3">
      <c r="M522" s="27"/>
    </row>
    <row r="523" spans="13:13" x14ac:dyDescent="0.3">
      <c r="M523" s="27"/>
    </row>
    <row r="524" spans="13:13" x14ac:dyDescent="0.3">
      <c r="M524" s="27"/>
    </row>
    <row r="525" spans="13:13" x14ac:dyDescent="0.3">
      <c r="M525" s="27"/>
    </row>
    <row r="526" spans="13:13" x14ac:dyDescent="0.3">
      <c r="M526" s="27"/>
    </row>
    <row r="527" spans="13:13" x14ac:dyDescent="0.3">
      <c r="M527" s="27"/>
    </row>
    <row r="528" spans="13:13" x14ac:dyDescent="0.3">
      <c r="M528" s="27"/>
    </row>
    <row r="529" spans="13:13" x14ac:dyDescent="0.3">
      <c r="M529" s="27"/>
    </row>
    <row r="530" spans="13:13" x14ac:dyDescent="0.3">
      <c r="M530" s="27"/>
    </row>
    <row r="531" spans="13:13" x14ac:dyDescent="0.3">
      <c r="M531" s="27"/>
    </row>
    <row r="532" spans="13:13" x14ac:dyDescent="0.3">
      <c r="M532" s="27"/>
    </row>
    <row r="533" spans="13:13" x14ac:dyDescent="0.3">
      <c r="M533" s="27"/>
    </row>
    <row r="534" spans="13:13" x14ac:dyDescent="0.3">
      <c r="M534" s="27"/>
    </row>
    <row r="535" spans="13:13" x14ac:dyDescent="0.3">
      <c r="M535" s="27"/>
    </row>
    <row r="536" spans="13:13" x14ac:dyDescent="0.3">
      <c r="M536" s="27"/>
    </row>
    <row r="537" spans="13:13" x14ac:dyDescent="0.3">
      <c r="M537" s="27"/>
    </row>
    <row r="538" spans="13:13" x14ac:dyDescent="0.3">
      <c r="M538" s="27"/>
    </row>
    <row r="539" spans="13:13" x14ac:dyDescent="0.3">
      <c r="M539" s="27"/>
    </row>
    <row r="540" spans="13:13" x14ac:dyDescent="0.3">
      <c r="M540" s="27"/>
    </row>
    <row r="541" spans="13:13" x14ac:dyDescent="0.3">
      <c r="M541" s="27"/>
    </row>
    <row r="542" spans="13:13" x14ac:dyDescent="0.3">
      <c r="M542" s="27"/>
    </row>
    <row r="543" spans="13:13" x14ac:dyDescent="0.3">
      <c r="M543" s="27"/>
    </row>
    <row r="544" spans="13:13" x14ac:dyDescent="0.3">
      <c r="M544" s="27"/>
    </row>
    <row r="545" spans="13:13" x14ac:dyDescent="0.3">
      <c r="M545" s="27"/>
    </row>
    <row r="546" spans="13:13" x14ac:dyDescent="0.3">
      <c r="M546" s="27"/>
    </row>
    <row r="547" spans="13:13" x14ac:dyDescent="0.3">
      <c r="M547" s="27"/>
    </row>
    <row r="548" spans="13:13" x14ac:dyDescent="0.3">
      <c r="M548" s="27"/>
    </row>
    <row r="549" spans="13:13" x14ac:dyDescent="0.3">
      <c r="M549" s="27"/>
    </row>
    <row r="550" spans="13:13" x14ac:dyDescent="0.3">
      <c r="M550" s="27"/>
    </row>
    <row r="551" spans="13:13" x14ac:dyDescent="0.3">
      <c r="M551" s="27"/>
    </row>
    <row r="552" spans="13:13" x14ac:dyDescent="0.3">
      <c r="M552" s="27"/>
    </row>
    <row r="553" spans="13:13" x14ac:dyDescent="0.3">
      <c r="M553" s="27"/>
    </row>
    <row r="554" spans="13:13" x14ac:dyDescent="0.3">
      <c r="M554" s="27"/>
    </row>
    <row r="555" spans="13:13" x14ac:dyDescent="0.3">
      <c r="M555" s="27"/>
    </row>
    <row r="556" spans="13:13" x14ac:dyDescent="0.3">
      <c r="M556" s="27"/>
    </row>
    <row r="557" spans="13:13" x14ac:dyDescent="0.3">
      <c r="M557" s="27"/>
    </row>
    <row r="558" spans="13:13" x14ac:dyDescent="0.3">
      <c r="M558" s="27"/>
    </row>
    <row r="559" spans="13:13" x14ac:dyDescent="0.3">
      <c r="M559" s="27"/>
    </row>
    <row r="560" spans="13:13" x14ac:dyDescent="0.3">
      <c r="M560" s="27"/>
    </row>
    <row r="561" spans="13:13" x14ac:dyDescent="0.3">
      <c r="M561" s="27"/>
    </row>
    <row r="562" spans="13:13" x14ac:dyDescent="0.3">
      <c r="M562" s="27"/>
    </row>
    <row r="563" spans="13:13" x14ac:dyDescent="0.3">
      <c r="M563" s="27"/>
    </row>
    <row r="564" spans="13:13" x14ac:dyDescent="0.3">
      <c r="M564" s="27"/>
    </row>
    <row r="565" spans="13:13" x14ac:dyDescent="0.3">
      <c r="M565" s="27"/>
    </row>
    <row r="566" spans="13:13" x14ac:dyDescent="0.3">
      <c r="M566" s="27"/>
    </row>
    <row r="567" spans="13:13" x14ac:dyDescent="0.3">
      <c r="M567" s="27"/>
    </row>
    <row r="568" spans="13:13" x14ac:dyDescent="0.3">
      <c r="M568" s="27"/>
    </row>
    <row r="569" spans="13:13" x14ac:dyDescent="0.3">
      <c r="M569" s="27"/>
    </row>
    <row r="570" spans="13:13" x14ac:dyDescent="0.3">
      <c r="M570" s="27"/>
    </row>
    <row r="571" spans="13:13" x14ac:dyDescent="0.3">
      <c r="M571" s="27"/>
    </row>
    <row r="572" spans="13:13" x14ac:dyDescent="0.3">
      <c r="M572" s="27"/>
    </row>
    <row r="573" spans="13:13" x14ac:dyDescent="0.3">
      <c r="M573" s="27"/>
    </row>
    <row r="574" spans="13:13" x14ac:dyDescent="0.3">
      <c r="M574" s="27"/>
    </row>
    <row r="575" spans="13:13" x14ac:dyDescent="0.3">
      <c r="M575" s="27"/>
    </row>
    <row r="576" spans="13:13" x14ac:dyDescent="0.3">
      <c r="M576" s="27"/>
    </row>
    <row r="577" spans="13:13" x14ac:dyDescent="0.3">
      <c r="M577" s="27"/>
    </row>
    <row r="578" spans="13:13" x14ac:dyDescent="0.3">
      <c r="M578" s="27"/>
    </row>
    <row r="579" spans="13:13" x14ac:dyDescent="0.3">
      <c r="M579" s="27"/>
    </row>
    <row r="580" spans="13:13" x14ac:dyDescent="0.3">
      <c r="M580" s="27"/>
    </row>
    <row r="581" spans="13:13" x14ac:dyDescent="0.3">
      <c r="M581" s="27"/>
    </row>
    <row r="582" spans="13:13" x14ac:dyDescent="0.3">
      <c r="M582" s="27"/>
    </row>
    <row r="583" spans="13:13" x14ac:dyDescent="0.3">
      <c r="M583" s="27"/>
    </row>
    <row r="584" spans="13:13" x14ac:dyDescent="0.3">
      <c r="M584" s="27"/>
    </row>
    <row r="585" spans="13:13" x14ac:dyDescent="0.3">
      <c r="M585" s="27"/>
    </row>
    <row r="586" spans="13:13" x14ac:dyDescent="0.3">
      <c r="M586" s="27"/>
    </row>
    <row r="587" spans="13:13" x14ac:dyDescent="0.3">
      <c r="M587" s="27"/>
    </row>
    <row r="588" spans="13:13" x14ac:dyDescent="0.3">
      <c r="M588" s="27"/>
    </row>
    <row r="589" spans="13:13" x14ac:dyDescent="0.3">
      <c r="M589" s="27"/>
    </row>
    <row r="590" spans="13:13" x14ac:dyDescent="0.3">
      <c r="M590" s="27"/>
    </row>
    <row r="591" spans="13:13" x14ac:dyDescent="0.3">
      <c r="M591" s="27"/>
    </row>
    <row r="592" spans="13:13" x14ac:dyDescent="0.3">
      <c r="M592" s="27"/>
    </row>
    <row r="593" spans="13:13" x14ac:dyDescent="0.3">
      <c r="M593" s="27"/>
    </row>
    <row r="594" spans="13:13" x14ac:dyDescent="0.3">
      <c r="M594" s="27"/>
    </row>
    <row r="595" spans="13:13" x14ac:dyDescent="0.3">
      <c r="M595" s="27"/>
    </row>
    <row r="596" spans="13:13" x14ac:dyDescent="0.3">
      <c r="M596" s="27"/>
    </row>
    <row r="597" spans="13:13" x14ac:dyDescent="0.3">
      <c r="M597" s="27"/>
    </row>
    <row r="598" spans="13:13" x14ac:dyDescent="0.3">
      <c r="M598" s="27"/>
    </row>
    <row r="599" spans="13:13" x14ac:dyDescent="0.3">
      <c r="M599" s="27"/>
    </row>
    <row r="600" spans="13:13" x14ac:dyDescent="0.3">
      <c r="M600" s="27"/>
    </row>
    <row r="601" spans="13:13" x14ac:dyDescent="0.3">
      <c r="M601" s="27"/>
    </row>
    <row r="602" spans="13:13" x14ac:dyDescent="0.3">
      <c r="M602" s="27"/>
    </row>
    <row r="603" spans="13:13" x14ac:dyDescent="0.3">
      <c r="M603" s="27"/>
    </row>
    <row r="604" spans="13:13" x14ac:dyDescent="0.3">
      <c r="M604" s="27"/>
    </row>
    <row r="605" spans="13:13" x14ac:dyDescent="0.3">
      <c r="M605" s="27"/>
    </row>
    <row r="606" spans="13:13" x14ac:dyDescent="0.3">
      <c r="M606" s="27"/>
    </row>
    <row r="607" spans="13:13" x14ac:dyDescent="0.3">
      <c r="M607" s="27"/>
    </row>
    <row r="608" spans="13:13" x14ac:dyDescent="0.3">
      <c r="M608" s="27"/>
    </row>
    <row r="609" spans="13:13" x14ac:dyDescent="0.3">
      <c r="M609" s="27"/>
    </row>
    <row r="610" spans="13:13" x14ac:dyDescent="0.3">
      <c r="M610" s="27"/>
    </row>
    <row r="611" spans="13:13" x14ac:dyDescent="0.3">
      <c r="M611" s="27"/>
    </row>
    <row r="612" spans="13:13" x14ac:dyDescent="0.3">
      <c r="M612" s="27"/>
    </row>
    <row r="613" spans="13:13" x14ac:dyDescent="0.3">
      <c r="M613" s="27"/>
    </row>
    <row r="614" spans="13:13" x14ac:dyDescent="0.3">
      <c r="M614" s="27"/>
    </row>
    <row r="615" spans="13:13" x14ac:dyDescent="0.3">
      <c r="M615" s="27"/>
    </row>
    <row r="616" spans="13:13" x14ac:dyDescent="0.3">
      <c r="M616" s="27"/>
    </row>
    <row r="617" spans="13:13" x14ac:dyDescent="0.3">
      <c r="M617" s="27"/>
    </row>
    <row r="618" spans="13:13" x14ac:dyDescent="0.3">
      <c r="M618" s="27"/>
    </row>
    <row r="619" spans="13:13" x14ac:dyDescent="0.3">
      <c r="M619" s="27"/>
    </row>
    <row r="620" spans="13:13" x14ac:dyDescent="0.3">
      <c r="M620" s="27"/>
    </row>
    <row r="621" spans="13:13" x14ac:dyDescent="0.3">
      <c r="M621" s="27"/>
    </row>
    <row r="622" spans="13:13" x14ac:dyDescent="0.3">
      <c r="M622" s="27"/>
    </row>
    <row r="623" spans="13:13" x14ac:dyDescent="0.3">
      <c r="M623" s="27"/>
    </row>
    <row r="624" spans="13:13" x14ac:dyDescent="0.3">
      <c r="M624" s="27"/>
    </row>
    <row r="625" spans="13:13" x14ac:dyDescent="0.3">
      <c r="M625" s="27"/>
    </row>
    <row r="626" spans="13:13" x14ac:dyDescent="0.3">
      <c r="M626" s="27"/>
    </row>
    <row r="627" spans="13:13" x14ac:dyDescent="0.3">
      <c r="M627" s="27"/>
    </row>
    <row r="628" spans="13:13" x14ac:dyDescent="0.3">
      <c r="M628" s="27"/>
    </row>
    <row r="629" spans="13:13" x14ac:dyDescent="0.3">
      <c r="M629" s="27"/>
    </row>
    <row r="630" spans="13:13" x14ac:dyDescent="0.3">
      <c r="M630" s="27"/>
    </row>
    <row r="631" spans="13:13" x14ac:dyDescent="0.3">
      <c r="M631" s="27"/>
    </row>
    <row r="632" spans="13:13" x14ac:dyDescent="0.3">
      <c r="M632" s="27"/>
    </row>
    <row r="633" spans="13:13" x14ac:dyDescent="0.3">
      <c r="M633" s="27"/>
    </row>
    <row r="634" spans="13:13" x14ac:dyDescent="0.3">
      <c r="M634" s="27"/>
    </row>
    <row r="635" spans="13:13" x14ac:dyDescent="0.3">
      <c r="M635" s="27"/>
    </row>
    <row r="636" spans="13:13" x14ac:dyDescent="0.3">
      <c r="M636" s="27"/>
    </row>
    <row r="637" spans="13:13" x14ac:dyDescent="0.3">
      <c r="M637" s="27"/>
    </row>
    <row r="638" spans="13:13" x14ac:dyDescent="0.3">
      <c r="M638" s="27"/>
    </row>
    <row r="639" spans="13:13" x14ac:dyDescent="0.3">
      <c r="M639" s="27"/>
    </row>
    <row r="640" spans="13:13" x14ac:dyDescent="0.3">
      <c r="M640" s="27"/>
    </row>
    <row r="641" spans="13:13" x14ac:dyDescent="0.3">
      <c r="M641" s="27"/>
    </row>
    <row r="642" spans="13:13" x14ac:dyDescent="0.3">
      <c r="M642" s="27"/>
    </row>
    <row r="643" spans="13:13" x14ac:dyDescent="0.3">
      <c r="M643" s="27"/>
    </row>
    <row r="644" spans="13:13" x14ac:dyDescent="0.3">
      <c r="M644" s="27"/>
    </row>
    <row r="645" spans="13:13" x14ac:dyDescent="0.3">
      <c r="M645" s="27"/>
    </row>
    <row r="646" spans="13:13" x14ac:dyDescent="0.3">
      <c r="M646" s="27"/>
    </row>
    <row r="647" spans="13:13" x14ac:dyDescent="0.3">
      <c r="M647" s="27"/>
    </row>
    <row r="648" spans="13:13" x14ac:dyDescent="0.3">
      <c r="M648" s="27"/>
    </row>
    <row r="649" spans="13:13" x14ac:dyDescent="0.3">
      <c r="M649" s="27"/>
    </row>
    <row r="650" spans="13:13" x14ac:dyDescent="0.3">
      <c r="M650" s="27"/>
    </row>
    <row r="651" spans="13:13" x14ac:dyDescent="0.3">
      <c r="M651" s="27"/>
    </row>
    <row r="652" spans="13:13" x14ac:dyDescent="0.3">
      <c r="M652" s="27"/>
    </row>
    <row r="653" spans="13:13" x14ac:dyDescent="0.3">
      <c r="M653" s="27"/>
    </row>
    <row r="654" spans="13:13" x14ac:dyDescent="0.3">
      <c r="M654" s="27"/>
    </row>
    <row r="655" spans="13:13" x14ac:dyDescent="0.3">
      <c r="M655" s="27"/>
    </row>
    <row r="656" spans="13:13" x14ac:dyDescent="0.3">
      <c r="M656" s="27"/>
    </row>
    <row r="657" spans="13:13" x14ac:dyDescent="0.3">
      <c r="M657" s="27"/>
    </row>
    <row r="658" spans="13:13" x14ac:dyDescent="0.3">
      <c r="M658" s="27"/>
    </row>
    <row r="659" spans="13:13" x14ac:dyDescent="0.3">
      <c r="M659" s="27"/>
    </row>
    <row r="660" spans="13:13" x14ac:dyDescent="0.3">
      <c r="M660" s="27"/>
    </row>
    <row r="661" spans="13:13" x14ac:dyDescent="0.3">
      <c r="M661" s="27"/>
    </row>
    <row r="662" spans="13:13" x14ac:dyDescent="0.3">
      <c r="M662" s="27"/>
    </row>
    <row r="663" spans="13:13" x14ac:dyDescent="0.3">
      <c r="M663" s="27"/>
    </row>
    <row r="664" spans="13:13" x14ac:dyDescent="0.3">
      <c r="M664" s="27"/>
    </row>
    <row r="665" spans="13:13" x14ac:dyDescent="0.3">
      <c r="M665" s="27"/>
    </row>
    <row r="666" spans="13:13" x14ac:dyDescent="0.3">
      <c r="M666" s="27"/>
    </row>
    <row r="667" spans="13:13" x14ac:dyDescent="0.3">
      <c r="M667" s="27"/>
    </row>
    <row r="668" spans="13:13" x14ac:dyDescent="0.3">
      <c r="M668" s="27"/>
    </row>
    <row r="669" spans="13:13" x14ac:dyDescent="0.3">
      <c r="M669" s="27"/>
    </row>
    <row r="670" spans="13:13" x14ac:dyDescent="0.3">
      <c r="M670" s="27"/>
    </row>
    <row r="671" spans="13:13" x14ac:dyDescent="0.3">
      <c r="M671" s="27"/>
    </row>
    <row r="672" spans="13:13" x14ac:dyDescent="0.3">
      <c r="M672" s="27"/>
    </row>
    <row r="673" spans="13:13" x14ac:dyDescent="0.3">
      <c r="M673" s="27"/>
    </row>
    <row r="674" spans="13:13" x14ac:dyDescent="0.3">
      <c r="M674" s="27"/>
    </row>
    <row r="675" spans="13:13" x14ac:dyDescent="0.3">
      <c r="M675" s="27"/>
    </row>
    <row r="676" spans="13:13" x14ac:dyDescent="0.3">
      <c r="M676" s="27"/>
    </row>
    <row r="677" spans="13:13" x14ac:dyDescent="0.3">
      <c r="M677" s="27"/>
    </row>
    <row r="678" spans="13:13" x14ac:dyDescent="0.3">
      <c r="M678" s="27"/>
    </row>
    <row r="679" spans="13:13" x14ac:dyDescent="0.3">
      <c r="M679" s="27"/>
    </row>
    <row r="680" spans="13:13" x14ac:dyDescent="0.3">
      <c r="M680" s="27"/>
    </row>
    <row r="681" spans="13:13" x14ac:dyDescent="0.3">
      <c r="M681" s="27"/>
    </row>
    <row r="682" spans="13:13" x14ac:dyDescent="0.3">
      <c r="M682" s="27"/>
    </row>
    <row r="683" spans="13:13" x14ac:dyDescent="0.3">
      <c r="M683" s="27"/>
    </row>
    <row r="684" spans="13:13" x14ac:dyDescent="0.3">
      <c r="M684" s="27"/>
    </row>
    <row r="685" spans="13:13" x14ac:dyDescent="0.3">
      <c r="M685" s="27"/>
    </row>
    <row r="686" spans="13:13" x14ac:dyDescent="0.3">
      <c r="M686" s="27"/>
    </row>
    <row r="687" spans="13:13" x14ac:dyDescent="0.3">
      <c r="M687" s="27"/>
    </row>
    <row r="688" spans="13:13" x14ac:dyDescent="0.3">
      <c r="M688" s="27"/>
    </row>
    <row r="689" spans="13:13" x14ac:dyDescent="0.3">
      <c r="M689" s="27"/>
    </row>
    <row r="690" spans="13:13" x14ac:dyDescent="0.3">
      <c r="M690" s="27"/>
    </row>
    <row r="691" spans="13:13" x14ac:dyDescent="0.3">
      <c r="M691" s="27"/>
    </row>
    <row r="692" spans="13:13" x14ac:dyDescent="0.3">
      <c r="M692" s="27"/>
    </row>
    <row r="693" spans="13:13" x14ac:dyDescent="0.3">
      <c r="M693" s="27"/>
    </row>
    <row r="694" spans="13:13" x14ac:dyDescent="0.3">
      <c r="M694" s="27"/>
    </row>
    <row r="695" spans="13:13" x14ac:dyDescent="0.3">
      <c r="M695" s="27"/>
    </row>
    <row r="696" spans="13:13" x14ac:dyDescent="0.3">
      <c r="M696" s="27"/>
    </row>
    <row r="697" spans="13:13" x14ac:dyDescent="0.3">
      <c r="M697" s="27"/>
    </row>
    <row r="698" spans="13:13" x14ac:dyDescent="0.3">
      <c r="M698" s="27"/>
    </row>
    <row r="699" spans="13:13" x14ac:dyDescent="0.3">
      <c r="M699" s="27"/>
    </row>
    <row r="700" spans="13:13" x14ac:dyDescent="0.3">
      <c r="M700" s="27"/>
    </row>
    <row r="701" spans="13:13" x14ac:dyDescent="0.3">
      <c r="M701" s="27"/>
    </row>
    <row r="702" spans="13:13" x14ac:dyDescent="0.3">
      <c r="M702" s="27"/>
    </row>
    <row r="703" spans="13:13" x14ac:dyDescent="0.3">
      <c r="M703" s="27"/>
    </row>
    <row r="704" spans="13:13" x14ac:dyDescent="0.3">
      <c r="M704" s="27"/>
    </row>
    <row r="705" spans="13:13" x14ac:dyDescent="0.3">
      <c r="M705" s="27"/>
    </row>
    <row r="706" spans="13:13" x14ac:dyDescent="0.3">
      <c r="M706" s="27"/>
    </row>
    <row r="707" spans="13:13" x14ac:dyDescent="0.3">
      <c r="M707" s="27"/>
    </row>
    <row r="708" spans="13:13" x14ac:dyDescent="0.3">
      <c r="M708" s="27"/>
    </row>
    <row r="709" spans="13:13" x14ac:dyDescent="0.3">
      <c r="M709" s="27"/>
    </row>
    <row r="710" spans="13:13" x14ac:dyDescent="0.3">
      <c r="M710" s="27"/>
    </row>
    <row r="711" spans="13:13" x14ac:dyDescent="0.3">
      <c r="M711" s="27"/>
    </row>
    <row r="712" spans="13:13" x14ac:dyDescent="0.3">
      <c r="M712" s="27"/>
    </row>
    <row r="713" spans="13:13" x14ac:dyDescent="0.3">
      <c r="M713" s="27"/>
    </row>
    <row r="714" spans="13:13" x14ac:dyDescent="0.3">
      <c r="M714" s="27"/>
    </row>
    <row r="715" spans="13:13" x14ac:dyDescent="0.3">
      <c r="M715" s="27"/>
    </row>
    <row r="716" spans="13:13" x14ac:dyDescent="0.3">
      <c r="M716" s="27"/>
    </row>
    <row r="717" spans="13:13" x14ac:dyDescent="0.3">
      <c r="M717" s="27"/>
    </row>
    <row r="718" spans="13:13" x14ac:dyDescent="0.3">
      <c r="M718" s="27"/>
    </row>
    <row r="719" spans="13:13" x14ac:dyDescent="0.3">
      <c r="M719" s="27"/>
    </row>
    <row r="720" spans="13:13" x14ac:dyDescent="0.3">
      <c r="M720" s="27"/>
    </row>
    <row r="721" spans="13:13" x14ac:dyDescent="0.3">
      <c r="M721" s="27"/>
    </row>
    <row r="722" spans="13:13" x14ac:dyDescent="0.3">
      <c r="M722" s="27"/>
    </row>
    <row r="723" spans="13:13" x14ac:dyDescent="0.3">
      <c r="M723" s="27"/>
    </row>
    <row r="724" spans="13:13" x14ac:dyDescent="0.3">
      <c r="M724" s="27"/>
    </row>
    <row r="725" spans="13:13" x14ac:dyDescent="0.3">
      <c r="M725" s="27"/>
    </row>
    <row r="726" spans="13:13" x14ac:dyDescent="0.3">
      <c r="M726" s="27"/>
    </row>
    <row r="727" spans="13:13" x14ac:dyDescent="0.3">
      <c r="M727" s="27"/>
    </row>
    <row r="728" spans="13:13" x14ac:dyDescent="0.3">
      <c r="M728" s="27"/>
    </row>
    <row r="729" spans="13:13" x14ac:dyDescent="0.3">
      <c r="M729" s="27"/>
    </row>
    <row r="730" spans="13:13" x14ac:dyDescent="0.3">
      <c r="M730" s="27"/>
    </row>
    <row r="731" spans="13:13" x14ac:dyDescent="0.3">
      <c r="M731" s="27"/>
    </row>
    <row r="732" spans="13:13" x14ac:dyDescent="0.3">
      <c r="M732" s="27"/>
    </row>
    <row r="733" spans="13:13" x14ac:dyDescent="0.3">
      <c r="M733" s="27"/>
    </row>
    <row r="734" spans="13:13" x14ac:dyDescent="0.3">
      <c r="M734" s="27"/>
    </row>
    <row r="735" spans="13:13" x14ac:dyDescent="0.3">
      <c r="M735" s="27"/>
    </row>
    <row r="736" spans="13:13" x14ac:dyDescent="0.3">
      <c r="M736" s="27"/>
    </row>
    <row r="737" spans="13:13" x14ac:dyDescent="0.3">
      <c r="M737" s="27"/>
    </row>
    <row r="738" spans="13:13" x14ac:dyDescent="0.3">
      <c r="M738" s="27"/>
    </row>
    <row r="739" spans="13:13" x14ac:dyDescent="0.3">
      <c r="M739" s="27"/>
    </row>
    <row r="740" spans="13:13" x14ac:dyDescent="0.3">
      <c r="M740" s="27"/>
    </row>
    <row r="741" spans="13:13" x14ac:dyDescent="0.3">
      <c r="M741" s="27"/>
    </row>
    <row r="742" spans="13:13" x14ac:dyDescent="0.3">
      <c r="M742" s="27"/>
    </row>
    <row r="743" spans="13:13" x14ac:dyDescent="0.3">
      <c r="M743" s="27"/>
    </row>
    <row r="744" spans="13:13" x14ac:dyDescent="0.3">
      <c r="M744" s="27"/>
    </row>
    <row r="745" spans="13:13" x14ac:dyDescent="0.3">
      <c r="M745" s="27"/>
    </row>
    <row r="746" spans="13:13" x14ac:dyDescent="0.3">
      <c r="M746" s="27"/>
    </row>
    <row r="747" spans="13:13" x14ac:dyDescent="0.3">
      <c r="M747" s="27"/>
    </row>
    <row r="748" spans="13:13" x14ac:dyDescent="0.3">
      <c r="M748" s="27"/>
    </row>
    <row r="749" spans="13:13" x14ac:dyDescent="0.3">
      <c r="M749" s="27"/>
    </row>
    <row r="750" spans="13:13" x14ac:dyDescent="0.3">
      <c r="M750" s="27"/>
    </row>
    <row r="751" spans="13:13" x14ac:dyDescent="0.3">
      <c r="M751" s="27"/>
    </row>
    <row r="752" spans="13:13" x14ac:dyDescent="0.3">
      <c r="M752" s="27"/>
    </row>
    <row r="753" spans="13:13" x14ac:dyDescent="0.3">
      <c r="M753" s="27"/>
    </row>
    <row r="754" spans="13:13" x14ac:dyDescent="0.3">
      <c r="M754" s="27"/>
    </row>
    <row r="755" spans="13:13" x14ac:dyDescent="0.3">
      <c r="M755" s="27"/>
    </row>
    <row r="756" spans="13:13" x14ac:dyDescent="0.3">
      <c r="M756" s="27"/>
    </row>
    <row r="757" spans="13:13" x14ac:dyDescent="0.3">
      <c r="M757" s="27"/>
    </row>
    <row r="758" spans="13:13" x14ac:dyDescent="0.3">
      <c r="M758" s="27"/>
    </row>
    <row r="759" spans="13:13" x14ac:dyDescent="0.3">
      <c r="M759" s="27"/>
    </row>
    <row r="760" spans="13:13" x14ac:dyDescent="0.3">
      <c r="M760" s="27"/>
    </row>
    <row r="761" spans="13:13" x14ac:dyDescent="0.3">
      <c r="M761" s="27"/>
    </row>
    <row r="762" spans="13:13" x14ac:dyDescent="0.3">
      <c r="M762" s="27"/>
    </row>
    <row r="763" spans="13:13" x14ac:dyDescent="0.3">
      <c r="M763" s="27"/>
    </row>
    <row r="764" spans="13:13" x14ac:dyDescent="0.3">
      <c r="M764" s="27"/>
    </row>
    <row r="765" spans="13:13" x14ac:dyDescent="0.3">
      <c r="M765" s="27"/>
    </row>
    <row r="766" spans="13:13" x14ac:dyDescent="0.3">
      <c r="M766" s="27"/>
    </row>
    <row r="767" spans="13:13" x14ac:dyDescent="0.3">
      <c r="M767" s="27"/>
    </row>
    <row r="768" spans="13:13" x14ac:dyDescent="0.3">
      <c r="M768" s="27"/>
    </row>
    <row r="769" spans="13:13" x14ac:dyDescent="0.3">
      <c r="M769" s="27"/>
    </row>
    <row r="770" spans="13:13" x14ac:dyDescent="0.3">
      <c r="M770" s="27"/>
    </row>
    <row r="771" spans="13:13" x14ac:dyDescent="0.3">
      <c r="M771" s="27"/>
    </row>
    <row r="772" spans="13:13" x14ac:dyDescent="0.3">
      <c r="M772" s="27"/>
    </row>
    <row r="773" spans="13:13" x14ac:dyDescent="0.3">
      <c r="M773" s="27"/>
    </row>
    <row r="774" spans="13:13" x14ac:dyDescent="0.3">
      <c r="M774" s="27"/>
    </row>
    <row r="775" spans="13:13" x14ac:dyDescent="0.3">
      <c r="M775" s="27"/>
    </row>
    <row r="776" spans="13:13" x14ac:dyDescent="0.3">
      <c r="M776" s="27"/>
    </row>
    <row r="777" spans="13:13" x14ac:dyDescent="0.3">
      <c r="M777" s="27"/>
    </row>
    <row r="778" spans="13:13" x14ac:dyDescent="0.3">
      <c r="M778" s="27"/>
    </row>
    <row r="779" spans="13:13" x14ac:dyDescent="0.3">
      <c r="M779" s="27"/>
    </row>
    <row r="780" spans="13:13" x14ac:dyDescent="0.3">
      <c r="M780" s="27"/>
    </row>
    <row r="781" spans="13:13" x14ac:dyDescent="0.3">
      <c r="M781" s="27"/>
    </row>
    <row r="782" spans="13:13" x14ac:dyDescent="0.3">
      <c r="M782" s="27"/>
    </row>
    <row r="783" spans="13:13" x14ac:dyDescent="0.3">
      <c r="M783" s="27"/>
    </row>
    <row r="784" spans="13:13" x14ac:dyDescent="0.3">
      <c r="M784" s="27"/>
    </row>
    <row r="785" spans="13:13" x14ac:dyDescent="0.3">
      <c r="M785" s="27"/>
    </row>
    <row r="786" spans="13:13" x14ac:dyDescent="0.3">
      <c r="M786" s="27"/>
    </row>
    <row r="787" spans="13:13" x14ac:dyDescent="0.3">
      <c r="M787" s="27"/>
    </row>
    <row r="788" spans="13:13" x14ac:dyDescent="0.3">
      <c r="M788" s="27"/>
    </row>
    <row r="789" spans="13:13" x14ac:dyDescent="0.3">
      <c r="M789" s="27"/>
    </row>
    <row r="790" spans="13:13" x14ac:dyDescent="0.3">
      <c r="M790" s="27"/>
    </row>
    <row r="791" spans="13:13" x14ac:dyDescent="0.3">
      <c r="M791" s="27"/>
    </row>
    <row r="792" spans="13:13" x14ac:dyDescent="0.3">
      <c r="M792" s="27"/>
    </row>
    <row r="793" spans="13:13" x14ac:dyDescent="0.3">
      <c r="M793" s="27"/>
    </row>
    <row r="794" spans="13:13" x14ac:dyDescent="0.3">
      <c r="M794" s="27"/>
    </row>
    <row r="795" spans="13:13" x14ac:dyDescent="0.3">
      <c r="M795" s="27"/>
    </row>
    <row r="796" spans="13:13" x14ac:dyDescent="0.3">
      <c r="M796" s="27"/>
    </row>
    <row r="797" spans="13:13" x14ac:dyDescent="0.3">
      <c r="M797" s="27"/>
    </row>
    <row r="798" spans="13:13" x14ac:dyDescent="0.3">
      <c r="M798" s="27"/>
    </row>
    <row r="799" spans="13:13" x14ac:dyDescent="0.3">
      <c r="M799" s="27"/>
    </row>
    <row r="800" spans="13:13" x14ac:dyDescent="0.3">
      <c r="M800" s="27"/>
    </row>
    <row r="801" spans="13:13" x14ac:dyDescent="0.3">
      <c r="M801" s="27"/>
    </row>
    <row r="802" spans="13:13" x14ac:dyDescent="0.3">
      <c r="M802" s="27"/>
    </row>
    <row r="803" spans="13:13" x14ac:dyDescent="0.3">
      <c r="M803" s="27"/>
    </row>
    <row r="804" spans="13:13" x14ac:dyDescent="0.3">
      <c r="M804" s="27"/>
    </row>
    <row r="805" spans="13:13" x14ac:dyDescent="0.3">
      <c r="M805" s="27"/>
    </row>
    <row r="806" spans="13:13" x14ac:dyDescent="0.3">
      <c r="M806" s="27"/>
    </row>
    <row r="807" spans="13:13" x14ac:dyDescent="0.3">
      <c r="M807" s="27"/>
    </row>
    <row r="808" spans="13:13" x14ac:dyDescent="0.3">
      <c r="M808" s="27"/>
    </row>
    <row r="809" spans="13:13" x14ac:dyDescent="0.3">
      <c r="M809" s="27"/>
    </row>
    <row r="810" spans="13:13" x14ac:dyDescent="0.3">
      <c r="M810" s="27"/>
    </row>
    <row r="811" spans="13:13" x14ac:dyDescent="0.3">
      <c r="M811" s="27"/>
    </row>
    <row r="812" spans="13:13" x14ac:dyDescent="0.3">
      <c r="M812" s="27"/>
    </row>
    <row r="813" spans="13:13" x14ac:dyDescent="0.3">
      <c r="M813" s="27"/>
    </row>
    <row r="814" spans="13:13" x14ac:dyDescent="0.3">
      <c r="M814" s="27"/>
    </row>
    <row r="815" spans="13:13" x14ac:dyDescent="0.3">
      <c r="M815" s="27"/>
    </row>
    <row r="816" spans="13:13" x14ac:dyDescent="0.3">
      <c r="M816" s="27"/>
    </row>
    <row r="817" spans="13:13" x14ac:dyDescent="0.3">
      <c r="M817" s="27"/>
    </row>
    <row r="818" spans="13:13" x14ac:dyDescent="0.3">
      <c r="M818" s="27"/>
    </row>
    <row r="819" spans="13:13" x14ac:dyDescent="0.3">
      <c r="M819" s="27"/>
    </row>
    <row r="820" spans="13:13" x14ac:dyDescent="0.3">
      <c r="M820" s="27"/>
    </row>
    <row r="821" spans="13:13" x14ac:dyDescent="0.3">
      <c r="M821" s="27"/>
    </row>
    <row r="822" spans="13:13" x14ac:dyDescent="0.3">
      <c r="M822" s="27"/>
    </row>
    <row r="823" spans="13:13" x14ac:dyDescent="0.3">
      <c r="M823" s="27"/>
    </row>
    <row r="824" spans="13:13" x14ac:dyDescent="0.3">
      <c r="M824" s="27"/>
    </row>
    <row r="825" spans="13:13" x14ac:dyDescent="0.3">
      <c r="M825" s="27"/>
    </row>
    <row r="826" spans="13:13" x14ac:dyDescent="0.3">
      <c r="M826" s="27"/>
    </row>
    <row r="827" spans="13:13" x14ac:dyDescent="0.3">
      <c r="M827" s="27"/>
    </row>
    <row r="828" spans="13:13" x14ac:dyDescent="0.3">
      <c r="M828" s="27"/>
    </row>
    <row r="829" spans="13:13" x14ac:dyDescent="0.3">
      <c r="M829" s="27"/>
    </row>
    <row r="830" spans="13:13" x14ac:dyDescent="0.3">
      <c r="M830" s="27"/>
    </row>
    <row r="831" spans="13:13" x14ac:dyDescent="0.3">
      <c r="M831" s="27"/>
    </row>
    <row r="832" spans="13:13" x14ac:dyDescent="0.3">
      <c r="M832" s="27"/>
    </row>
    <row r="833" spans="13:13" x14ac:dyDescent="0.3">
      <c r="M833" s="27"/>
    </row>
    <row r="834" spans="13:13" x14ac:dyDescent="0.3">
      <c r="M834" s="27"/>
    </row>
    <row r="835" spans="13:13" x14ac:dyDescent="0.3">
      <c r="M835" s="27"/>
    </row>
    <row r="836" spans="13:13" x14ac:dyDescent="0.3">
      <c r="M836" s="27"/>
    </row>
    <row r="837" spans="13:13" x14ac:dyDescent="0.3">
      <c r="M837" s="27"/>
    </row>
    <row r="838" spans="13:13" x14ac:dyDescent="0.3">
      <c r="M838" s="27"/>
    </row>
    <row r="839" spans="13:13" x14ac:dyDescent="0.3">
      <c r="M839" s="27"/>
    </row>
    <row r="840" spans="13:13" x14ac:dyDescent="0.3">
      <c r="M840" s="27"/>
    </row>
    <row r="841" spans="13:13" x14ac:dyDescent="0.3">
      <c r="M841" s="27"/>
    </row>
    <row r="842" spans="13:13" x14ac:dyDescent="0.3">
      <c r="M842" s="27"/>
    </row>
    <row r="843" spans="13:13" x14ac:dyDescent="0.3">
      <c r="M843" s="27"/>
    </row>
    <row r="844" spans="13:13" x14ac:dyDescent="0.3">
      <c r="M844" s="27"/>
    </row>
    <row r="845" spans="13:13" x14ac:dyDescent="0.3">
      <c r="M845" s="27"/>
    </row>
    <row r="846" spans="13:13" x14ac:dyDescent="0.3">
      <c r="M846" s="27"/>
    </row>
    <row r="847" spans="13:13" x14ac:dyDescent="0.3">
      <c r="M847" s="27"/>
    </row>
    <row r="848" spans="13:13" x14ac:dyDescent="0.3">
      <c r="M848" s="27"/>
    </row>
    <row r="849" spans="13:13" x14ac:dyDescent="0.3">
      <c r="M849" s="27"/>
    </row>
    <row r="850" spans="13:13" x14ac:dyDescent="0.3">
      <c r="M850" s="27"/>
    </row>
    <row r="851" spans="13:13" x14ac:dyDescent="0.3">
      <c r="M851" s="27"/>
    </row>
    <row r="852" spans="13:13" x14ac:dyDescent="0.3">
      <c r="M852" s="27"/>
    </row>
    <row r="853" spans="13:13" x14ac:dyDescent="0.3">
      <c r="M853" s="27"/>
    </row>
    <row r="854" spans="13:13" x14ac:dyDescent="0.3">
      <c r="M854" s="27"/>
    </row>
    <row r="855" spans="13:13" x14ac:dyDescent="0.3">
      <c r="M855" s="27"/>
    </row>
    <row r="856" spans="13:13" x14ac:dyDescent="0.3">
      <c r="M856" s="27"/>
    </row>
    <row r="857" spans="13:13" x14ac:dyDescent="0.3">
      <c r="M857" s="27"/>
    </row>
    <row r="858" spans="13:13" x14ac:dyDescent="0.3">
      <c r="M858" s="27"/>
    </row>
    <row r="859" spans="13:13" x14ac:dyDescent="0.3">
      <c r="M859" s="27"/>
    </row>
    <row r="860" spans="13:13" x14ac:dyDescent="0.3">
      <c r="M860" s="27"/>
    </row>
    <row r="861" spans="13:13" x14ac:dyDescent="0.3">
      <c r="M861" s="27"/>
    </row>
    <row r="862" spans="13:13" x14ac:dyDescent="0.3">
      <c r="M862" s="27"/>
    </row>
    <row r="863" spans="13:13" x14ac:dyDescent="0.3">
      <c r="M863" s="27"/>
    </row>
    <row r="864" spans="13:13" x14ac:dyDescent="0.3">
      <c r="M864" s="27"/>
    </row>
    <row r="865" spans="13:13" x14ac:dyDescent="0.3">
      <c r="M865" s="27"/>
    </row>
    <row r="866" spans="13:13" x14ac:dyDescent="0.3">
      <c r="M866" s="27"/>
    </row>
    <row r="867" spans="13:13" x14ac:dyDescent="0.3">
      <c r="M867" s="27"/>
    </row>
    <row r="868" spans="13:13" x14ac:dyDescent="0.3">
      <c r="M868" s="27"/>
    </row>
    <row r="869" spans="13:13" x14ac:dyDescent="0.3">
      <c r="M869" s="27"/>
    </row>
    <row r="870" spans="13:13" x14ac:dyDescent="0.3">
      <c r="M870" s="27"/>
    </row>
    <row r="871" spans="13:13" x14ac:dyDescent="0.3">
      <c r="M871" s="27"/>
    </row>
    <row r="872" spans="13:13" x14ac:dyDescent="0.3">
      <c r="M872" s="27"/>
    </row>
    <row r="873" spans="13:13" x14ac:dyDescent="0.3">
      <c r="M873" s="27"/>
    </row>
    <row r="874" spans="13:13" x14ac:dyDescent="0.3">
      <c r="M874" s="27"/>
    </row>
    <row r="875" spans="13:13" x14ac:dyDescent="0.3">
      <c r="M875" s="27"/>
    </row>
    <row r="876" spans="13:13" x14ac:dyDescent="0.3">
      <c r="M876" s="27"/>
    </row>
    <row r="877" spans="13:13" x14ac:dyDescent="0.3">
      <c r="M877" s="27"/>
    </row>
    <row r="878" spans="13:13" x14ac:dyDescent="0.3">
      <c r="M878" s="27"/>
    </row>
    <row r="879" spans="13:13" x14ac:dyDescent="0.3">
      <c r="M879" s="27"/>
    </row>
    <row r="880" spans="13:13" x14ac:dyDescent="0.3">
      <c r="M880" s="27"/>
    </row>
    <row r="881" spans="13:13" x14ac:dyDescent="0.3">
      <c r="M881" s="27"/>
    </row>
    <row r="882" spans="13:13" x14ac:dyDescent="0.3">
      <c r="M882" s="27"/>
    </row>
    <row r="883" spans="13:13" x14ac:dyDescent="0.3">
      <c r="M883" s="27"/>
    </row>
    <row r="884" spans="13:13" x14ac:dyDescent="0.3">
      <c r="M884" s="27"/>
    </row>
    <row r="885" spans="13:13" x14ac:dyDescent="0.3">
      <c r="M885" s="27"/>
    </row>
    <row r="886" spans="13:13" x14ac:dyDescent="0.3">
      <c r="M886" s="27"/>
    </row>
    <row r="887" spans="13:13" x14ac:dyDescent="0.3">
      <c r="M887" s="27"/>
    </row>
    <row r="888" spans="13:13" x14ac:dyDescent="0.3">
      <c r="M888" s="27"/>
    </row>
    <row r="889" spans="13:13" x14ac:dyDescent="0.3">
      <c r="M889" s="27"/>
    </row>
    <row r="890" spans="13:13" x14ac:dyDescent="0.3">
      <c r="M890" s="27"/>
    </row>
    <row r="891" spans="13:13" x14ac:dyDescent="0.3">
      <c r="M891" s="27"/>
    </row>
    <row r="892" spans="13:13" x14ac:dyDescent="0.3">
      <c r="M892" s="27"/>
    </row>
    <row r="893" spans="13:13" x14ac:dyDescent="0.3">
      <c r="M893" s="27"/>
    </row>
    <row r="894" spans="13:13" x14ac:dyDescent="0.3">
      <c r="M894" s="27"/>
    </row>
    <row r="895" spans="13:13" x14ac:dyDescent="0.3">
      <c r="M895" s="27"/>
    </row>
    <row r="896" spans="13:13" x14ac:dyDescent="0.3">
      <c r="M896" s="27"/>
    </row>
    <row r="897" spans="13:13" x14ac:dyDescent="0.3">
      <c r="M897" s="27"/>
    </row>
    <row r="898" spans="13:13" x14ac:dyDescent="0.3">
      <c r="M898" s="27"/>
    </row>
    <row r="899" spans="13:13" x14ac:dyDescent="0.3">
      <c r="M899" s="27"/>
    </row>
    <row r="900" spans="13:13" x14ac:dyDescent="0.3">
      <c r="M900" s="27"/>
    </row>
    <row r="901" spans="13:13" x14ac:dyDescent="0.3">
      <c r="M901" s="27"/>
    </row>
    <row r="902" spans="13:13" x14ac:dyDescent="0.3">
      <c r="M902" s="27"/>
    </row>
    <row r="903" spans="13:13" x14ac:dyDescent="0.3">
      <c r="M903" s="27"/>
    </row>
    <row r="904" spans="13:13" x14ac:dyDescent="0.3">
      <c r="M904" s="27"/>
    </row>
    <row r="905" spans="13:13" x14ac:dyDescent="0.3">
      <c r="M905" s="27"/>
    </row>
    <row r="906" spans="13:13" x14ac:dyDescent="0.3">
      <c r="M906" s="27"/>
    </row>
    <row r="907" spans="13:13" x14ac:dyDescent="0.3">
      <c r="M907" s="27"/>
    </row>
    <row r="908" spans="13:13" x14ac:dyDescent="0.3">
      <c r="M908" s="27"/>
    </row>
    <row r="909" spans="13:13" x14ac:dyDescent="0.3">
      <c r="M909" s="27"/>
    </row>
    <row r="910" spans="13:13" x14ac:dyDescent="0.3">
      <c r="M910" s="27"/>
    </row>
    <row r="911" spans="13:13" x14ac:dyDescent="0.3">
      <c r="M911" s="27"/>
    </row>
    <row r="912" spans="13:13" x14ac:dyDescent="0.3">
      <c r="M912" s="27"/>
    </row>
    <row r="913" spans="13:13" x14ac:dyDescent="0.3">
      <c r="M913" s="27"/>
    </row>
    <row r="914" spans="13:13" x14ac:dyDescent="0.3">
      <c r="M914" s="27"/>
    </row>
    <row r="915" spans="13:13" x14ac:dyDescent="0.3">
      <c r="M915" s="27"/>
    </row>
    <row r="916" spans="13:13" x14ac:dyDescent="0.3">
      <c r="M916" s="27"/>
    </row>
    <row r="917" spans="13:13" x14ac:dyDescent="0.3">
      <c r="M917" s="27"/>
    </row>
    <row r="918" spans="13:13" x14ac:dyDescent="0.3">
      <c r="M918" s="27"/>
    </row>
    <row r="919" spans="13:13" x14ac:dyDescent="0.3">
      <c r="M919" s="27"/>
    </row>
    <row r="920" spans="13:13" x14ac:dyDescent="0.3">
      <c r="M920" s="27"/>
    </row>
    <row r="921" spans="13:13" x14ac:dyDescent="0.3">
      <c r="M921" s="27"/>
    </row>
    <row r="922" spans="13:13" x14ac:dyDescent="0.3">
      <c r="M922" s="27"/>
    </row>
    <row r="923" spans="13:13" x14ac:dyDescent="0.3">
      <c r="M923" s="27"/>
    </row>
    <row r="924" spans="13:13" x14ac:dyDescent="0.3">
      <c r="M924" s="27"/>
    </row>
    <row r="925" spans="13:13" x14ac:dyDescent="0.3">
      <c r="M925" s="27"/>
    </row>
    <row r="926" spans="13:13" x14ac:dyDescent="0.3">
      <c r="M926" s="27"/>
    </row>
    <row r="927" spans="13:13" x14ac:dyDescent="0.3">
      <c r="M927" s="27"/>
    </row>
    <row r="928" spans="13:13" x14ac:dyDescent="0.3">
      <c r="M928" s="27"/>
    </row>
    <row r="929" spans="13:13" x14ac:dyDescent="0.3">
      <c r="M929" s="27"/>
    </row>
    <row r="930" spans="13:13" x14ac:dyDescent="0.3">
      <c r="M930" s="27"/>
    </row>
    <row r="931" spans="13:13" x14ac:dyDescent="0.3">
      <c r="M931" s="27"/>
    </row>
    <row r="932" spans="13:13" x14ac:dyDescent="0.3">
      <c r="M932" s="27"/>
    </row>
    <row r="933" spans="13:13" x14ac:dyDescent="0.3">
      <c r="M933" s="27"/>
    </row>
    <row r="934" spans="13:13" x14ac:dyDescent="0.3">
      <c r="M934" s="27"/>
    </row>
    <row r="935" spans="13:13" x14ac:dyDescent="0.3">
      <c r="M935" s="27"/>
    </row>
    <row r="936" spans="13:13" x14ac:dyDescent="0.3">
      <c r="M936" s="27"/>
    </row>
    <row r="937" spans="13:13" x14ac:dyDescent="0.3">
      <c r="M937" s="27"/>
    </row>
    <row r="938" spans="13:13" x14ac:dyDescent="0.3">
      <c r="M938" s="27"/>
    </row>
    <row r="939" spans="13:13" x14ac:dyDescent="0.3">
      <c r="M939" s="27"/>
    </row>
    <row r="940" spans="13:13" x14ac:dyDescent="0.3">
      <c r="M940" s="27"/>
    </row>
    <row r="941" spans="13:13" x14ac:dyDescent="0.3">
      <c r="M941" s="27"/>
    </row>
    <row r="942" spans="13:13" x14ac:dyDescent="0.3">
      <c r="M942" s="27"/>
    </row>
    <row r="943" spans="13:13" x14ac:dyDescent="0.3">
      <c r="M943" s="27"/>
    </row>
    <row r="944" spans="13:13" x14ac:dyDescent="0.3">
      <c r="M944" s="27"/>
    </row>
    <row r="945" spans="13:13" x14ac:dyDescent="0.3">
      <c r="M945" s="27"/>
    </row>
    <row r="946" spans="13:13" x14ac:dyDescent="0.3">
      <c r="M946" s="27"/>
    </row>
    <row r="947" spans="13:13" x14ac:dyDescent="0.3">
      <c r="M947" s="27"/>
    </row>
    <row r="948" spans="13:13" x14ac:dyDescent="0.3">
      <c r="M948" s="27"/>
    </row>
    <row r="949" spans="13:13" x14ac:dyDescent="0.3">
      <c r="M949" s="27"/>
    </row>
    <row r="950" spans="13:13" x14ac:dyDescent="0.3">
      <c r="M950" s="27"/>
    </row>
    <row r="951" spans="13:13" x14ac:dyDescent="0.3">
      <c r="M951" s="27"/>
    </row>
    <row r="952" spans="13:13" x14ac:dyDescent="0.3">
      <c r="M952" s="27"/>
    </row>
    <row r="953" spans="13:13" x14ac:dyDescent="0.3">
      <c r="M953" s="27"/>
    </row>
    <row r="954" spans="13:13" x14ac:dyDescent="0.3">
      <c r="M954" s="27"/>
    </row>
    <row r="955" spans="13:13" x14ac:dyDescent="0.3">
      <c r="M955" s="27"/>
    </row>
    <row r="956" spans="13:13" x14ac:dyDescent="0.3">
      <c r="M956" s="27"/>
    </row>
    <row r="957" spans="13:13" x14ac:dyDescent="0.3">
      <c r="M957" s="27"/>
    </row>
    <row r="958" spans="13:13" x14ac:dyDescent="0.3">
      <c r="M958" s="27"/>
    </row>
    <row r="959" spans="13:13" x14ac:dyDescent="0.3">
      <c r="M959" s="27"/>
    </row>
    <row r="960" spans="13:13" x14ac:dyDescent="0.3">
      <c r="M960" s="27"/>
    </row>
    <row r="961" spans="13:13" x14ac:dyDescent="0.3">
      <c r="M961" s="27"/>
    </row>
    <row r="962" spans="13:13" x14ac:dyDescent="0.3">
      <c r="M962" s="27"/>
    </row>
    <row r="963" spans="13:13" x14ac:dyDescent="0.3">
      <c r="M963" s="27"/>
    </row>
    <row r="964" spans="13:13" x14ac:dyDescent="0.3">
      <c r="M964" s="27"/>
    </row>
    <row r="965" spans="13:13" x14ac:dyDescent="0.3">
      <c r="M965" s="27"/>
    </row>
    <row r="966" spans="13:13" x14ac:dyDescent="0.3">
      <c r="M966" s="27"/>
    </row>
    <row r="967" spans="13:13" x14ac:dyDescent="0.3">
      <c r="M967" s="27"/>
    </row>
    <row r="968" spans="13:13" x14ac:dyDescent="0.3">
      <c r="M968" s="27"/>
    </row>
    <row r="969" spans="13:13" x14ac:dyDescent="0.3">
      <c r="M969" s="27"/>
    </row>
    <row r="970" spans="13:13" x14ac:dyDescent="0.3">
      <c r="M970" s="27"/>
    </row>
    <row r="971" spans="13:13" x14ac:dyDescent="0.3">
      <c r="M971" s="27"/>
    </row>
    <row r="972" spans="13:13" x14ac:dyDescent="0.3">
      <c r="M972" s="27"/>
    </row>
    <row r="973" spans="13:13" x14ac:dyDescent="0.3">
      <c r="M973" s="27"/>
    </row>
    <row r="974" spans="13:13" x14ac:dyDescent="0.3">
      <c r="M974" s="27"/>
    </row>
    <row r="975" spans="13:13" x14ac:dyDescent="0.3">
      <c r="M975" s="27"/>
    </row>
    <row r="976" spans="13:13" x14ac:dyDescent="0.3">
      <c r="M976" s="27"/>
    </row>
    <row r="977" spans="13:13" x14ac:dyDescent="0.3">
      <c r="M977" s="27"/>
    </row>
    <row r="978" spans="13:13" x14ac:dyDescent="0.3">
      <c r="M978" s="27"/>
    </row>
    <row r="979" spans="13:13" x14ac:dyDescent="0.3">
      <c r="M979" s="27"/>
    </row>
    <row r="980" spans="13:13" x14ac:dyDescent="0.3">
      <c r="M980" s="27"/>
    </row>
    <row r="981" spans="13:13" x14ac:dyDescent="0.3">
      <c r="M981" s="27"/>
    </row>
    <row r="982" spans="13:13" x14ac:dyDescent="0.3">
      <c r="M982" s="27"/>
    </row>
    <row r="983" spans="13:13" x14ac:dyDescent="0.3">
      <c r="M983" s="27"/>
    </row>
    <row r="984" spans="13:13" x14ac:dyDescent="0.3">
      <c r="M984" s="27"/>
    </row>
    <row r="985" spans="13:13" x14ac:dyDescent="0.3">
      <c r="M985" s="27"/>
    </row>
    <row r="986" spans="13:13" x14ac:dyDescent="0.3">
      <c r="M986" s="27"/>
    </row>
    <row r="987" spans="13:13" x14ac:dyDescent="0.3">
      <c r="M987" s="27"/>
    </row>
    <row r="988" spans="13:13" x14ac:dyDescent="0.3">
      <c r="M988" s="27"/>
    </row>
    <row r="989" spans="13:13" x14ac:dyDescent="0.3">
      <c r="M989" s="27"/>
    </row>
    <row r="990" spans="13:13" x14ac:dyDescent="0.3">
      <c r="M990" s="27"/>
    </row>
    <row r="991" spans="13:13" x14ac:dyDescent="0.3">
      <c r="M991" s="27"/>
    </row>
    <row r="992" spans="13:13" x14ac:dyDescent="0.3">
      <c r="M992" s="27"/>
    </row>
    <row r="993" spans="13:13" x14ac:dyDescent="0.3">
      <c r="M993" s="27"/>
    </row>
    <row r="994" spans="13:13" x14ac:dyDescent="0.3">
      <c r="M994" s="27"/>
    </row>
    <row r="995" spans="13:13" x14ac:dyDescent="0.3">
      <c r="M995" s="27"/>
    </row>
    <row r="996" spans="13:13" x14ac:dyDescent="0.3">
      <c r="M996" s="27"/>
    </row>
    <row r="997" spans="13:13" x14ac:dyDescent="0.3">
      <c r="M997" s="27"/>
    </row>
    <row r="998" spans="13:13" x14ac:dyDescent="0.3">
      <c r="M998" s="27"/>
    </row>
    <row r="999" spans="13:13" x14ac:dyDescent="0.3">
      <c r="M999" s="27"/>
    </row>
    <row r="1000" spans="13:13" x14ac:dyDescent="0.3">
      <c r="M1000" s="27"/>
    </row>
    <row r="1001" spans="13:13" x14ac:dyDescent="0.3">
      <c r="M1001" s="27"/>
    </row>
    <row r="1002" spans="13:13" x14ac:dyDescent="0.3">
      <c r="M1002" s="27"/>
    </row>
    <row r="1003" spans="13:13" x14ac:dyDescent="0.3">
      <c r="M1003" s="27"/>
    </row>
    <row r="1004" spans="13:13" x14ac:dyDescent="0.3">
      <c r="M1004" s="27"/>
    </row>
    <row r="1005" spans="13:13" x14ac:dyDescent="0.3">
      <c r="M1005" s="27"/>
    </row>
    <row r="1006" spans="13:13" x14ac:dyDescent="0.3">
      <c r="M1006" s="27"/>
    </row>
    <row r="1007" spans="13:13" x14ac:dyDescent="0.3">
      <c r="M1007" s="27"/>
    </row>
    <row r="1008" spans="13:13" x14ac:dyDescent="0.3">
      <c r="M1008" s="27"/>
    </row>
    <row r="1009" spans="13:13" x14ac:dyDescent="0.3">
      <c r="M1009" s="27"/>
    </row>
    <row r="1010" spans="13:13" x14ac:dyDescent="0.3">
      <c r="M1010" s="27"/>
    </row>
    <row r="1011" spans="13:13" x14ac:dyDescent="0.3">
      <c r="M1011" s="27"/>
    </row>
    <row r="1012" spans="13:13" x14ac:dyDescent="0.3">
      <c r="M1012" s="27"/>
    </row>
    <row r="1013" spans="13:13" x14ac:dyDescent="0.3">
      <c r="M1013" s="27"/>
    </row>
    <row r="1014" spans="13:13" x14ac:dyDescent="0.3">
      <c r="M1014" s="27"/>
    </row>
    <row r="1015" spans="13:13" x14ac:dyDescent="0.3">
      <c r="M1015" s="27"/>
    </row>
    <row r="1016" spans="13:13" x14ac:dyDescent="0.3">
      <c r="M1016" s="27"/>
    </row>
    <row r="1017" spans="13:13" x14ac:dyDescent="0.3">
      <c r="M1017" s="27"/>
    </row>
    <row r="1018" spans="13:13" x14ac:dyDescent="0.3">
      <c r="M1018" s="27"/>
    </row>
    <row r="1019" spans="13:13" x14ac:dyDescent="0.3">
      <c r="M1019" s="27"/>
    </row>
    <row r="1020" spans="13:13" x14ac:dyDescent="0.3">
      <c r="M1020" s="27"/>
    </row>
    <row r="1021" spans="13:13" x14ac:dyDescent="0.3">
      <c r="M1021" s="27"/>
    </row>
    <row r="1022" spans="13:13" x14ac:dyDescent="0.3">
      <c r="M1022" s="27"/>
    </row>
    <row r="1023" spans="13:13" x14ac:dyDescent="0.3">
      <c r="M1023" s="27"/>
    </row>
    <row r="1024" spans="13:13" x14ac:dyDescent="0.3">
      <c r="M1024" s="27"/>
    </row>
    <row r="1025" spans="13:13" x14ac:dyDescent="0.3">
      <c r="M1025" s="27"/>
    </row>
    <row r="1026" spans="13:13" x14ac:dyDescent="0.3">
      <c r="M1026" s="27"/>
    </row>
    <row r="1027" spans="13:13" x14ac:dyDescent="0.3">
      <c r="M1027" s="27"/>
    </row>
    <row r="1028" spans="13:13" x14ac:dyDescent="0.3">
      <c r="M1028" s="27"/>
    </row>
    <row r="1029" spans="13:13" x14ac:dyDescent="0.3">
      <c r="M1029" s="27"/>
    </row>
    <row r="1030" spans="13:13" x14ac:dyDescent="0.3">
      <c r="M1030" s="27"/>
    </row>
    <row r="1031" spans="13:13" x14ac:dyDescent="0.3">
      <c r="M1031" s="27"/>
    </row>
    <row r="1032" spans="13:13" x14ac:dyDescent="0.3">
      <c r="M1032" s="27"/>
    </row>
    <row r="1033" spans="13:13" x14ac:dyDescent="0.3">
      <c r="M1033" s="27"/>
    </row>
    <row r="1034" spans="13:13" x14ac:dyDescent="0.3">
      <c r="M1034" s="27"/>
    </row>
    <row r="1035" spans="13:13" x14ac:dyDescent="0.3">
      <c r="M1035" s="27"/>
    </row>
    <row r="1036" spans="13:13" x14ac:dyDescent="0.3">
      <c r="M1036" s="27"/>
    </row>
    <row r="1037" spans="13:13" x14ac:dyDescent="0.3">
      <c r="M1037" s="27"/>
    </row>
    <row r="1038" spans="13:13" x14ac:dyDescent="0.3">
      <c r="M1038" s="27"/>
    </row>
    <row r="1039" spans="13:13" x14ac:dyDescent="0.3">
      <c r="M1039" s="27"/>
    </row>
    <row r="1040" spans="13:13" x14ac:dyDescent="0.3">
      <c r="M1040" s="27"/>
    </row>
    <row r="1041" spans="13:13" x14ac:dyDescent="0.3">
      <c r="M1041" s="27"/>
    </row>
    <row r="1042" spans="13:13" x14ac:dyDescent="0.3">
      <c r="M1042" s="27"/>
    </row>
    <row r="1043" spans="13:13" x14ac:dyDescent="0.3">
      <c r="M1043" s="27"/>
    </row>
    <row r="1044" spans="13:13" x14ac:dyDescent="0.3">
      <c r="M1044" s="27"/>
    </row>
    <row r="1045" spans="13:13" x14ac:dyDescent="0.3">
      <c r="M1045" s="27"/>
    </row>
    <row r="1046" spans="13:13" x14ac:dyDescent="0.3">
      <c r="M1046" s="27"/>
    </row>
    <row r="1047" spans="13:13" x14ac:dyDescent="0.3">
      <c r="M1047" s="27"/>
    </row>
    <row r="1048" spans="13:13" x14ac:dyDescent="0.3">
      <c r="M1048" s="27"/>
    </row>
    <row r="1049" spans="13:13" x14ac:dyDescent="0.3">
      <c r="M1049" s="27"/>
    </row>
    <row r="1050" spans="13:13" x14ac:dyDescent="0.3">
      <c r="M1050" s="27"/>
    </row>
    <row r="1051" spans="13:13" x14ac:dyDescent="0.3">
      <c r="M1051" s="27"/>
    </row>
    <row r="1052" spans="13:13" x14ac:dyDescent="0.3">
      <c r="M1052" s="27"/>
    </row>
    <row r="1053" spans="13:13" x14ac:dyDescent="0.3">
      <c r="M1053" s="27"/>
    </row>
    <row r="1054" spans="13:13" x14ac:dyDescent="0.3">
      <c r="M1054" s="27"/>
    </row>
    <row r="1055" spans="13:13" x14ac:dyDescent="0.3">
      <c r="M1055" s="27"/>
    </row>
    <row r="1056" spans="13:13" x14ac:dyDescent="0.3">
      <c r="M1056" s="27"/>
    </row>
    <row r="1057" spans="13:13" x14ac:dyDescent="0.3">
      <c r="M1057" s="27"/>
    </row>
    <row r="1058" spans="13:13" x14ac:dyDescent="0.3">
      <c r="M1058" s="27"/>
    </row>
    <row r="1059" spans="13:13" x14ac:dyDescent="0.3">
      <c r="M1059" s="27"/>
    </row>
    <row r="1060" spans="13:13" x14ac:dyDescent="0.3">
      <c r="M1060" s="27"/>
    </row>
    <row r="1061" spans="13:13" x14ac:dyDescent="0.3">
      <c r="M1061" s="27"/>
    </row>
    <row r="1062" spans="13:13" x14ac:dyDescent="0.3">
      <c r="M1062" s="27"/>
    </row>
    <row r="1063" spans="13:13" x14ac:dyDescent="0.3">
      <c r="M1063" s="27"/>
    </row>
    <row r="1064" spans="13:13" x14ac:dyDescent="0.3">
      <c r="M1064" s="27"/>
    </row>
    <row r="1065" spans="13:13" x14ac:dyDescent="0.3">
      <c r="M1065" s="27"/>
    </row>
    <row r="1066" spans="13:13" x14ac:dyDescent="0.3">
      <c r="M1066" s="27"/>
    </row>
    <row r="1067" spans="13:13" x14ac:dyDescent="0.3">
      <c r="M1067" s="27"/>
    </row>
    <row r="1068" spans="13:13" x14ac:dyDescent="0.3">
      <c r="M1068" s="27"/>
    </row>
    <row r="1069" spans="13:13" x14ac:dyDescent="0.3">
      <c r="M1069" s="27"/>
    </row>
    <row r="1070" spans="13:13" x14ac:dyDescent="0.3">
      <c r="M1070" s="27"/>
    </row>
    <row r="1071" spans="13:13" x14ac:dyDescent="0.3">
      <c r="M1071" s="27"/>
    </row>
    <row r="1072" spans="13:13" x14ac:dyDescent="0.3">
      <c r="M1072" s="27"/>
    </row>
    <row r="1073" spans="13:13" x14ac:dyDescent="0.3">
      <c r="M1073" s="27"/>
    </row>
    <row r="1074" spans="13:13" x14ac:dyDescent="0.3">
      <c r="M1074" s="27"/>
    </row>
    <row r="1075" spans="13:13" x14ac:dyDescent="0.3">
      <c r="M1075" s="27"/>
    </row>
    <row r="1076" spans="13:13" x14ac:dyDescent="0.3">
      <c r="M1076" s="27"/>
    </row>
    <row r="1077" spans="13:13" x14ac:dyDescent="0.3">
      <c r="M1077" s="27"/>
    </row>
    <row r="1078" spans="13:13" x14ac:dyDescent="0.3">
      <c r="M1078" s="27"/>
    </row>
    <row r="1079" spans="13:13" x14ac:dyDescent="0.3">
      <c r="M1079" s="27"/>
    </row>
    <row r="1080" spans="13:13" x14ac:dyDescent="0.3">
      <c r="M1080" s="27"/>
    </row>
    <row r="1081" spans="13:13" x14ac:dyDescent="0.3">
      <c r="M1081" s="27"/>
    </row>
    <row r="1082" spans="13:13" x14ac:dyDescent="0.3">
      <c r="M1082" s="27"/>
    </row>
    <row r="1083" spans="13:13" x14ac:dyDescent="0.3">
      <c r="M1083" s="27"/>
    </row>
    <row r="1084" spans="13:13" x14ac:dyDescent="0.3">
      <c r="M1084" s="27"/>
    </row>
    <row r="1085" spans="13:13" x14ac:dyDescent="0.3">
      <c r="M1085" s="27"/>
    </row>
    <row r="1086" spans="13:13" x14ac:dyDescent="0.3">
      <c r="M1086" s="27"/>
    </row>
    <row r="1087" spans="13:13" x14ac:dyDescent="0.3">
      <c r="M1087" s="27"/>
    </row>
    <row r="1088" spans="13:13" x14ac:dyDescent="0.3">
      <c r="M1088" s="27"/>
    </row>
    <row r="1089" spans="13:13" x14ac:dyDescent="0.3">
      <c r="M1089" s="27"/>
    </row>
    <row r="1090" spans="13:13" x14ac:dyDescent="0.3">
      <c r="M1090" s="27"/>
    </row>
    <row r="1091" spans="13:13" x14ac:dyDescent="0.3">
      <c r="M1091" s="27"/>
    </row>
    <row r="1092" spans="13:13" x14ac:dyDescent="0.3">
      <c r="M1092" s="27"/>
    </row>
    <row r="1093" spans="13:13" x14ac:dyDescent="0.3">
      <c r="M1093" s="27"/>
    </row>
    <row r="1094" spans="13:13" x14ac:dyDescent="0.3">
      <c r="M1094" s="27"/>
    </row>
    <row r="1095" spans="13:13" x14ac:dyDescent="0.3">
      <c r="M1095" s="27"/>
    </row>
    <row r="1096" spans="13:13" x14ac:dyDescent="0.3">
      <c r="M1096" s="27"/>
    </row>
    <row r="1097" spans="13:13" x14ac:dyDescent="0.3">
      <c r="M1097" s="27"/>
    </row>
    <row r="1098" spans="13:13" x14ac:dyDescent="0.3">
      <c r="M1098" s="27"/>
    </row>
    <row r="1099" spans="13:13" x14ac:dyDescent="0.3">
      <c r="M1099" s="27"/>
    </row>
    <row r="1100" spans="13:13" x14ac:dyDescent="0.3">
      <c r="M1100" s="27"/>
    </row>
    <row r="1101" spans="13:13" x14ac:dyDescent="0.3">
      <c r="M1101" s="27"/>
    </row>
    <row r="1102" spans="13:13" x14ac:dyDescent="0.3">
      <c r="M1102" s="27"/>
    </row>
    <row r="1103" spans="13:13" x14ac:dyDescent="0.3">
      <c r="M1103" s="27"/>
    </row>
    <row r="1104" spans="13:13" x14ac:dyDescent="0.3">
      <c r="M1104" s="27"/>
    </row>
    <row r="1105" spans="13:13" x14ac:dyDescent="0.3">
      <c r="M1105" s="27"/>
    </row>
    <row r="1106" spans="13:13" x14ac:dyDescent="0.3">
      <c r="M1106" s="27"/>
    </row>
    <row r="1107" spans="13:13" x14ac:dyDescent="0.3">
      <c r="M1107" s="27"/>
    </row>
    <row r="1108" spans="13:13" x14ac:dyDescent="0.3">
      <c r="M1108" s="27"/>
    </row>
    <row r="1109" spans="13:13" x14ac:dyDescent="0.3">
      <c r="M1109" s="27"/>
    </row>
    <row r="1110" spans="13:13" x14ac:dyDescent="0.3">
      <c r="M1110" s="27"/>
    </row>
    <row r="1111" spans="13:13" x14ac:dyDescent="0.3">
      <c r="M1111" s="27"/>
    </row>
    <row r="1112" spans="13:13" x14ac:dyDescent="0.3">
      <c r="M1112" s="27"/>
    </row>
    <row r="1113" spans="13:13" x14ac:dyDescent="0.3">
      <c r="M1113" s="27"/>
    </row>
    <row r="1114" spans="13:13" x14ac:dyDescent="0.3">
      <c r="M1114" s="27"/>
    </row>
    <row r="1115" spans="13:13" x14ac:dyDescent="0.3">
      <c r="M1115" s="27"/>
    </row>
    <row r="1116" spans="13:13" x14ac:dyDescent="0.3">
      <c r="M1116" s="27"/>
    </row>
    <row r="1117" spans="13:13" x14ac:dyDescent="0.3">
      <c r="M1117" s="27"/>
    </row>
    <row r="1118" spans="13:13" x14ac:dyDescent="0.3">
      <c r="M1118" s="27"/>
    </row>
    <row r="1119" spans="13:13" x14ac:dyDescent="0.3">
      <c r="M1119" s="27"/>
    </row>
    <row r="1120" spans="13:13" x14ac:dyDescent="0.3">
      <c r="M1120" s="27"/>
    </row>
    <row r="1121" spans="13:13" x14ac:dyDescent="0.3">
      <c r="M1121" s="27"/>
    </row>
    <row r="1122" spans="13:13" x14ac:dyDescent="0.3">
      <c r="M1122" s="27"/>
    </row>
    <row r="1123" spans="13:13" x14ac:dyDescent="0.3">
      <c r="M1123" s="27"/>
    </row>
    <row r="1124" spans="13:13" x14ac:dyDescent="0.3">
      <c r="M1124" s="27"/>
    </row>
    <row r="1125" spans="13:13" x14ac:dyDescent="0.3">
      <c r="M1125" s="27"/>
    </row>
    <row r="1126" spans="13:13" x14ac:dyDescent="0.3">
      <c r="M1126" s="27"/>
    </row>
    <row r="1127" spans="13:13" x14ac:dyDescent="0.3">
      <c r="M1127" s="27"/>
    </row>
    <row r="1128" spans="13:13" x14ac:dyDescent="0.3">
      <c r="M1128" s="27"/>
    </row>
    <row r="1129" spans="13:13" x14ac:dyDescent="0.3">
      <c r="M1129" s="27"/>
    </row>
    <row r="1130" spans="13:13" x14ac:dyDescent="0.3">
      <c r="M1130" s="27"/>
    </row>
    <row r="1131" spans="13:13" x14ac:dyDescent="0.3">
      <c r="M1131" s="27"/>
    </row>
    <row r="1132" spans="13:13" x14ac:dyDescent="0.3">
      <c r="M1132" s="27"/>
    </row>
    <row r="1133" spans="13:13" x14ac:dyDescent="0.3">
      <c r="M1133" s="27"/>
    </row>
    <row r="1134" spans="13:13" x14ac:dyDescent="0.3">
      <c r="M1134" s="27"/>
    </row>
    <row r="1135" spans="13:13" x14ac:dyDescent="0.3">
      <c r="M1135" s="27"/>
    </row>
    <row r="1136" spans="13:13" x14ac:dyDescent="0.3">
      <c r="M1136" s="27"/>
    </row>
    <row r="1137" spans="13:13" x14ac:dyDescent="0.3">
      <c r="M1137" s="27"/>
    </row>
    <row r="1138" spans="13:13" x14ac:dyDescent="0.3">
      <c r="M1138" s="27"/>
    </row>
    <row r="1139" spans="13:13" x14ac:dyDescent="0.3">
      <c r="M1139" s="27"/>
    </row>
    <row r="1140" spans="13:13" x14ac:dyDescent="0.3">
      <c r="M1140" s="27"/>
    </row>
    <row r="1141" spans="13:13" x14ac:dyDescent="0.3">
      <c r="M1141" s="27"/>
    </row>
    <row r="1142" spans="13:13" x14ac:dyDescent="0.3">
      <c r="M1142" s="27"/>
    </row>
    <row r="1143" spans="13:13" x14ac:dyDescent="0.3">
      <c r="M1143" s="27"/>
    </row>
    <row r="1144" spans="13:13" x14ac:dyDescent="0.3">
      <c r="M1144" s="27"/>
    </row>
    <row r="1145" spans="13:13" x14ac:dyDescent="0.3">
      <c r="M1145" s="27"/>
    </row>
    <row r="1146" spans="13:13" x14ac:dyDescent="0.3">
      <c r="M1146" s="27"/>
    </row>
    <row r="1147" spans="13:13" x14ac:dyDescent="0.3">
      <c r="M1147" s="27"/>
    </row>
    <row r="1148" spans="13:13" x14ac:dyDescent="0.3">
      <c r="M1148" s="27"/>
    </row>
    <row r="1149" spans="13:13" x14ac:dyDescent="0.3">
      <c r="M1149" s="27"/>
    </row>
    <row r="1150" spans="13:13" x14ac:dyDescent="0.3">
      <c r="M1150" s="27"/>
    </row>
    <row r="1151" spans="13:13" x14ac:dyDescent="0.3">
      <c r="M1151" s="27"/>
    </row>
    <row r="1152" spans="13:13" x14ac:dyDescent="0.3">
      <c r="M1152" s="27"/>
    </row>
    <row r="1153" spans="13:13" x14ac:dyDescent="0.3">
      <c r="M1153" s="27"/>
    </row>
    <row r="1154" spans="13:13" x14ac:dyDescent="0.3">
      <c r="M1154" s="27"/>
    </row>
    <row r="1155" spans="13:13" x14ac:dyDescent="0.3">
      <c r="M1155" s="27"/>
    </row>
    <row r="1156" spans="13:13" x14ac:dyDescent="0.3">
      <c r="M1156" s="27"/>
    </row>
    <row r="1157" spans="13:13" x14ac:dyDescent="0.3">
      <c r="M1157" s="27"/>
    </row>
    <row r="1158" spans="13:13" x14ac:dyDescent="0.3">
      <c r="M1158" s="27"/>
    </row>
    <row r="1159" spans="13:13" x14ac:dyDescent="0.3">
      <c r="M1159" s="27"/>
    </row>
    <row r="1160" spans="13:13" x14ac:dyDescent="0.3">
      <c r="M1160" s="27"/>
    </row>
    <row r="1161" spans="13:13" x14ac:dyDescent="0.3">
      <c r="M1161" s="27"/>
    </row>
    <row r="1162" spans="13:13" x14ac:dyDescent="0.3">
      <c r="M1162" s="27"/>
    </row>
    <row r="1163" spans="13:13" x14ac:dyDescent="0.3">
      <c r="M1163" s="27"/>
    </row>
    <row r="1164" spans="13:13" x14ac:dyDescent="0.3">
      <c r="M1164" s="27"/>
    </row>
    <row r="1165" spans="13:13" x14ac:dyDescent="0.3">
      <c r="M1165" s="27"/>
    </row>
    <row r="1166" spans="13:13" x14ac:dyDescent="0.3">
      <c r="M1166" s="27"/>
    </row>
    <row r="1167" spans="13:13" x14ac:dyDescent="0.3">
      <c r="M1167" s="27"/>
    </row>
    <row r="1168" spans="13:13" x14ac:dyDescent="0.3">
      <c r="M1168" s="27"/>
    </row>
    <row r="1169" spans="13:13" x14ac:dyDescent="0.3">
      <c r="M1169" s="27"/>
    </row>
    <row r="1170" spans="13:13" x14ac:dyDescent="0.3">
      <c r="M1170" s="27"/>
    </row>
    <row r="1171" spans="13:13" x14ac:dyDescent="0.3">
      <c r="M1171" s="27"/>
    </row>
    <row r="1172" spans="13:13" x14ac:dyDescent="0.3">
      <c r="M1172" s="27"/>
    </row>
    <row r="1173" spans="13:13" x14ac:dyDescent="0.3">
      <c r="M1173" s="27"/>
    </row>
    <row r="1174" spans="13:13" x14ac:dyDescent="0.3">
      <c r="M1174" s="27"/>
    </row>
    <row r="1175" spans="13:13" x14ac:dyDescent="0.3">
      <c r="M1175" s="27"/>
    </row>
    <row r="1176" spans="13:13" x14ac:dyDescent="0.3">
      <c r="M1176" s="27"/>
    </row>
    <row r="1177" spans="13:13" x14ac:dyDescent="0.3">
      <c r="M1177" s="27"/>
    </row>
    <row r="1178" spans="13:13" x14ac:dyDescent="0.3">
      <c r="M1178" s="27"/>
    </row>
    <row r="1179" spans="13:13" x14ac:dyDescent="0.3">
      <c r="M1179" s="27"/>
    </row>
    <row r="1180" spans="13:13" x14ac:dyDescent="0.3">
      <c r="M1180" s="27"/>
    </row>
    <row r="1181" spans="13:13" x14ac:dyDescent="0.3">
      <c r="M1181" s="27"/>
    </row>
    <row r="1182" spans="13:13" x14ac:dyDescent="0.3">
      <c r="M1182" s="27"/>
    </row>
    <row r="1183" spans="13:13" x14ac:dyDescent="0.3">
      <c r="M1183" s="27"/>
    </row>
    <row r="1184" spans="13:13" x14ac:dyDescent="0.3">
      <c r="M1184" s="27"/>
    </row>
    <row r="1185" spans="13:13" x14ac:dyDescent="0.3">
      <c r="M1185" s="27"/>
    </row>
    <row r="1186" spans="13:13" x14ac:dyDescent="0.3">
      <c r="M1186" s="27"/>
    </row>
    <row r="1187" spans="13:13" x14ac:dyDescent="0.3">
      <c r="M1187" s="27"/>
    </row>
    <row r="1188" spans="13:13" x14ac:dyDescent="0.3">
      <c r="M1188" s="27"/>
    </row>
    <row r="1189" spans="13:13" x14ac:dyDescent="0.3">
      <c r="M1189" s="27"/>
    </row>
    <row r="1190" spans="13:13" x14ac:dyDescent="0.3">
      <c r="M1190" s="27"/>
    </row>
    <row r="1191" spans="13:13" x14ac:dyDescent="0.3">
      <c r="M1191" s="27"/>
    </row>
    <row r="1192" spans="13:13" x14ac:dyDescent="0.3">
      <c r="M1192" s="27"/>
    </row>
    <row r="1193" spans="13:13" x14ac:dyDescent="0.3">
      <c r="M1193" s="27"/>
    </row>
    <row r="1194" spans="13:13" x14ac:dyDescent="0.3">
      <c r="M1194" s="27"/>
    </row>
    <row r="1195" spans="13:13" x14ac:dyDescent="0.3">
      <c r="M1195" s="27"/>
    </row>
    <row r="1196" spans="13:13" x14ac:dyDescent="0.3">
      <c r="M1196" s="27"/>
    </row>
    <row r="1197" spans="13:13" x14ac:dyDescent="0.3">
      <c r="M1197" s="27"/>
    </row>
    <row r="1198" spans="13:13" x14ac:dyDescent="0.3">
      <c r="M1198" s="27"/>
    </row>
    <row r="1199" spans="13:13" x14ac:dyDescent="0.3">
      <c r="M1199" s="27"/>
    </row>
    <row r="1200" spans="13:13" x14ac:dyDescent="0.3">
      <c r="M1200" s="27"/>
    </row>
    <row r="1201" spans="13:13" x14ac:dyDescent="0.3">
      <c r="M1201" s="27"/>
    </row>
    <row r="1202" spans="13:13" x14ac:dyDescent="0.3">
      <c r="M1202" s="27"/>
    </row>
    <row r="1203" spans="13:13" x14ac:dyDescent="0.3">
      <c r="M1203" s="27"/>
    </row>
    <row r="1204" spans="13:13" x14ac:dyDescent="0.3">
      <c r="M1204" s="27"/>
    </row>
    <row r="1205" spans="13:13" x14ac:dyDescent="0.3">
      <c r="M1205" s="27"/>
    </row>
    <row r="1206" spans="13:13" x14ac:dyDescent="0.3">
      <c r="M1206" s="27"/>
    </row>
    <row r="1207" spans="13:13" x14ac:dyDescent="0.3">
      <c r="M1207" s="27"/>
    </row>
    <row r="1208" spans="13:13" x14ac:dyDescent="0.3">
      <c r="M1208" s="27"/>
    </row>
    <row r="1209" spans="13:13" x14ac:dyDescent="0.3">
      <c r="M1209" s="27"/>
    </row>
    <row r="1210" spans="13:13" x14ac:dyDescent="0.3">
      <c r="M1210" s="27"/>
    </row>
    <row r="1211" spans="13:13" x14ac:dyDescent="0.3">
      <c r="M1211" s="27"/>
    </row>
    <row r="1212" spans="13:13" x14ac:dyDescent="0.3">
      <c r="M1212" s="27"/>
    </row>
    <row r="1213" spans="13:13" x14ac:dyDescent="0.3">
      <c r="M1213" s="27"/>
    </row>
    <row r="1214" spans="13:13" x14ac:dyDescent="0.3">
      <c r="M1214" s="27"/>
    </row>
    <row r="1215" spans="13:13" x14ac:dyDescent="0.3">
      <c r="M1215" s="27"/>
    </row>
    <row r="1216" spans="13:13" x14ac:dyDescent="0.3">
      <c r="M1216" s="27"/>
    </row>
    <row r="1217" spans="13:13" x14ac:dyDescent="0.3">
      <c r="M1217" s="27"/>
    </row>
    <row r="1218" spans="13:13" x14ac:dyDescent="0.3">
      <c r="M1218" s="27"/>
    </row>
    <row r="1219" spans="13:13" x14ac:dyDescent="0.3">
      <c r="M1219" s="27"/>
    </row>
    <row r="1220" spans="13:13" x14ac:dyDescent="0.3">
      <c r="M1220" s="27"/>
    </row>
    <row r="1221" spans="13:13" x14ac:dyDescent="0.3">
      <c r="M1221" s="27"/>
    </row>
    <row r="1222" spans="13:13" x14ac:dyDescent="0.3">
      <c r="M1222" s="27"/>
    </row>
    <row r="1223" spans="13:13" x14ac:dyDescent="0.3">
      <c r="M1223" s="27"/>
    </row>
    <row r="1224" spans="13:13" x14ac:dyDescent="0.3">
      <c r="M1224" s="27"/>
    </row>
    <row r="1225" spans="13:13" x14ac:dyDescent="0.3">
      <c r="M1225" s="27"/>
    </row>
    <row r="1226" spans="13:13" x14ac:dyDescent="0.3">
      <c r="M1226" s="27"/>
    </row>
    <row r="1227" spans="13:13" x14ac:dyDescent="0.3">
      <c r="M1227" s="27"/>
    </row>
    <row r="1228" spans="13:13" x14ac:dyDescent="0.3">
      <c r="M1228" s="27"/>
    </row>
    <row r="1229" spans="13:13" x14ac:dyDescent="0.3">
      <c r="M1229" s="27"/>
    </row>
    <row r="1230" spans="13:13" x14ac:dyDescent="0.3">
      <c r="M1230" s="27"/>
    </row>
    <row r="1231" spans="13:13" x14ac:dyDescent="0.3">
      <c r="M1231" s="27"/>
    </row>
    <row r="1232" spans="13:13" x14ac:dyDescent="0.3">
      <c r="M1232" s="27"/>
    </row>
    <row r="1233" spans="13:13" x14ac:dyDescent="0.3">
      <c r="M1233" s="27"/>
    </row>
    <row r="1234" spans="13:13" x14ac:dyDescent="0.3">
      <c r="M1234" s="27"/>
    </row>
    <row r="1235" spans="13:13" x14ac:dyDescent="0.3">
      <c r="M1235" s="27"/>
    </row>
    <row r="1236" spans="13:13" x14ac:dyDescent="0.3">
      <c r="M1236" s="27"/>
    </row>
    <row r="1237" spans="13:13" x14ac:dyDescent="0.3">
      <c r="M1237" s="27"/>
    </row>
    <row r="1238" spans="13:13" x14ac:dyDescent="0.3">
      <c r="M1238" s="27"/>
    </row>
    <row r="1239" spans="13:13" x14ac:dyDescent="0.3">
      <c r="M1239" s="27"/>
    </row>
    <row r="1240" spans="13:13" x14ac:dyDescent="0.3">
      <c r="M1240" s="27"/>
    </row>
    <row r="1241" spans="13:13" x14ac:dyDescent="0.3">
      <c r="M1241" s="27"/>
    </row>
    <row r="1242" spans="13:13" x14ac:dyDescent="0.3">
      <c r="M1242" s="27"/>
    </row>
    <row r="1243" spans="13:13" x14ac:dyDescent="0.3">
      <c r="M1243" s="27"/>
    </row>
    <row r="1244" spans="13:13" x14ac:dyDescent="0.3">
      <c r="M1244" s="27"/>
    </row>
    <row r="1245" spans="13:13" x14ac:dyDescent="0.3">
      <c r="M1245" s="27"/>
    </row>
    <row r="1246" spans="13:13" x14ac:dyDescent="0.3">
      <c r="M1246" s="27"/>
    </row>
    <row r="1247" spans="13:13" x14ac:dyDescent="0.3">
      <c r="M1247" s="27"/>
    </row>
    <row r="1248" spans="13:13" x14ac:dyDescent="0.3">
      <c r="M1248" s="27"/>
    </row>
    <row r="1249" spans="13:13" x14ac:dyDescent="0.3">
      <c r="M1249" s="27"/>
    </row>
    <row r="1250" spans="13:13" x14ac:dyDescent="0.3">
      <c r="M1250" s="27"/>
    </row>
    <row r="1251" spans="13:13" x14ac:dyDescent="0.3">
      <c r="M1251" s="27"/>
    </row>
    <row r="1252" spans="13:13" x14ac:dyDescent="0.3">
      <c r="M1252" s="27"/>
    </row>
    <row r="1253" spans="13:13" x14ac:dyDescent="0.3">
      <c r="M1253" s="27"/>
    </row>
    <row r="1254" spans="13:13" x14ac:dyDescent="0.3">
      <c r="M1254" s="27"/>
    </row>
    <row r="1255" spans="13:13" x14ac:dyDescent="0.3">
      <c r="M1255" s="27"/>
    </row>
    <row r="1256" spans="13:13" x14ac:dyDescent="0.3">
      <c r="M1256" s="27"/>
    </row>
    <row r="1257" spans="13:13" x14ac:dyDescent="0.3">
      <c r="M1257" s="27"/>
    </row>
    <row r="1258" spans="13:13" x14ac:dyDescent="0.3">
      <c r="M1258" s="27"/>
    </row>
    <row r="1259" spans="13:13" x14ac:dyDescent="0.3">
      <c r="M1259" s="27"/>
    </row>
    <row r="1260" spans="13:13" x14ac:dyDescent="0.3">
      <c r="M1260" s="27"/>
    </row>
    <row r="1261" spans="13:13" x14ac:dyDescent="0.3">
      <c r="M1261" s="27"/>
    </row>
    <row r="1262" spans="13:13" x14ac:dyDescent="0.3">
      <c r="M1262" s="27"/>
    </row>
    <row r="1263" spans="13:13" x14ac:dyDescent="0.3">
      <c r="M1263" s="27"/>
    </row>
    <row r="1264" spans="13:13" x14ac:dyDescent="0.3">
      <c r="M1264" s="27"/>
    </row>
    <row r="1265" spans="13:13" x14ac:dyDescent="0.3">
      <c r="M1265" s="27"/>
    </row>
    <row r="1266" spans="13:13" x14ac:dyDescent="0.3">
      <c r="M1266" s="27"/>
    </row>
    <row r="1267" spans="13:13" x14ac:dyDescent="0.3">
      <c r="M1267" s="27"/>
    </row>
    <row r="1268" spans="13:13" x14ac:dyDescent="0.3">
      <c r="M1268" s="27"/>
    </row>
    <row r="1269" spans="13:13" x14ac:dyDescent="0.3">
      <c r="M1269" s="27"/>
    </row>
    <row r="1270" spans="13:13" x14ac:dyDescent="0.3">
      <c r="M1270" s="27"/>
    </row>
    <row r="1271" spans="13:13" x14ac:dyDescent="0.3">
      <c r="M1271" s="27"/>
    </row>
    <row r="1272" spans="13:13" x14ac:dyDescent="0.3">
      <c r="M1272" s="27"/>
    </row>
    <row r="1273" spans="13:13" x14ac:dyDescent="0.3">
      <c r="M1273" s="27"/>
    </row>
    <row r="1274" spans="13:13" x14ac:dyDescent="0.3">
      <c r="M1274" s="27"/>
    </row>
    <row r="1275" spans="13:13" x14ac:dyDescent="0.3">
      <c r="M1275" s="27"/>
    </row>
    <row r="1276" spans="13:13" x14ac:dyDescent="0.3">
      <c r="M1276" s="27"/>
    </row>
    <row r="1277" spans="13:13" x14ac:dyDescent="0.3">
      <c r="M1277" s="27"/>
    </row>
    <row r="1278" spans="13:13" x14ac:dyDescent="0.3">
      <c r="M1278" s="27"/>
    </row>
    <row r="1279" spans="13:13" x14ac:dyDescent="0.3">
      <c r="M1279" s="27"/>
    </row>
    <row r="1280" spans="13:13" x14ac:dyDescent="0.3">
      <c r="M1280" s="27"/>
    </row>
    <row r="1281" spans="13:13" x14ac:dyDescent="0.3">
      <c r="M1281" s="27"/>
    </row>
    <row r="1282" spans="13:13" x14ac:dyDescent="0.3">
      <c r="M1282" s="27"/>
    </row>
    <row r="1283" spans="13:13" x14ac:dyDescent="0.3">
      <c r="M1283" s="27"/>
    </row>
    <row r="1284" spans="13:13" x14ac:dyDescent="0.3">
      <c r="M1284" s="27"/>
    </row>
    <row r="1285" spans="13:13" x14ac:dyDescent="0.3">
      <c r="M1285" s="27"/>
    </row>
    <row r="1286" spans="13:13" x14ac:dyDescent="0.3">
      <c r="M1286" s="27"/>
    </row>
    <row r="1287" spans="13:13" x14ac:dyDescent="0.3">
      <c r="M1287" s="27"/>
    </row>
    <row r="1288" spans="13:13" x14ac:dyDescent="0.3">
      <c r="M1288" s="27"/>
    </row>
    <row r="1289" spans="13:13" x14ac:dyDescent="0.3">
      <c r="M1289" s="27"/>
    </row>
    <row r="1290" spans="13:13" x14ac:dyDescent="0.3">
      <c r="M1290" s="27"/>
    </row>
    <row r="1291" spans="13:13" x14ac:dyDescent="0.3">
      <c r="M1291" s="27"/>
    </row>
    <row r="1292" spans="13:13" x14ac:dyDescent="0.3">
      <c r="M1292" s="27"/>
    </row>
    <row r="1293" spans="13:13" x14ac:dyDescent="0.3">
      <c r="M1293" s="27"/>
    </row>
    <row r="1294" spans="13:13" x14ac:dyDescent="0.3">
      <c r="M1294" s="27"/>
    </row>
    <row r="1295" spans="13:13" x14ac:dyDescent="0.3">
      <c r="M1295" s="27"/>
    </row>
    <row r="1296" spans="13:13" x14ac:dyDescent="0.3">
      <c r="M1296" s="27"/>
    </row>
    <row r="1297" spans="13:13" x14ac:dyDescent="0.3">
      <c r="M1297" s="27"/>
    </row>
    <row r="1298" spans="13:13" x14ac:dyDescent="0.3">
      <c r="M1298" s="27"/>
    </row>
    <row r="1299" spans="13:13" x14ac:dyDescent="0.3">
      <c r="M1299" s="27"/>
    </row>
    <row r="1300" spans="13:13" x14ac:dyDescent="0.3">
      <c r="M1300" s="27"/>
    </row>
    <row r="1301" spans="13:13" x14ac:dyDescent="0.3">
      <c r="M1301" s="27"/>
    </row>
    <row r="1302" spans="13:13" x14ac:dyDescent="0.3">
      <c r="M1302" s="27"/>
    </row>
    <row r="1303" spans="13:13" x14ac:dyDescent="0.3">
      <c r="M1303" s="27"/>
    </row>
    <row r="1304" spans="13:13" x14ac:dyDescent="0.3">
      <c r="M1304" s="27"/>
    </row>
    <row r="1305" spans="13:13" x14ac:dyDescent="0.3">
      <c r="M1305" s="27"/>
    </row>
    <row r="1306" spans="13:13" x14ac:dyDescent="0.3">
      <c r="M1306" s="27"/>
    </row>
    <row r="1307" spans="13:13" x14ac:dyDescent="0.3">
      <c r="M1307" s="27"/>
    </row>
    <row r="1308" spans="13:13" x14ac:dyDescent="0.3">
      <c r="M1308" s="27"/>
    </row>
    <row r="1309" spans="13:13" x14ac:dyDescent="0.3">
      <c r="M1309" s="27"/>
    </row>
    <row r="1310" spans="13:13" x14ac:dyDescent="0.3">
      <c r="M1310" s="27"/>
    </row>
  </sheetData>
  <sheetProtection algorithmName="SHA-512" hashValue="uemwMyPawmNIFaD8bjWOaT8+iW1QYK3WU940WyMfoSzjTwgZk9wwggukY9ZpvbTBfhABsTQfPJwnyFNcoj12yw==" saltValue="VHTbMsQ5Vreiw70SwOjogw==" spinCount="100000" sheet="1" objects="1" scenarios="1" selectLockedCells="1"/>
  <mergeCells count="9">
    <mergeCell ref="L1:L2"/>
    <mergeCell ref="A1:D3"/>
    <mergeCell ref="E1:J1"/>
    <mergeCell ref="E2:F2"/>
    <mergeCell ref="G2:J2"/>
    <mergeCell ref="E3:F3"/>
    <mergeCell ref="G3:H3"/>
    <mergeCell ref="I3:J3"/>
    <mergeCell ref="K1:K3"/>
  </mergeCells>
  <conditionalFormatting sqref="D5:D100">
    <cfRule type="containsText" dxfId="11" priority="2" operator="containsText" text="Schule (Herbst 2021)">
      <formula>NOT(ISERROR(SEARCH("Schule (Herbst 2021)",D5)))</formula>
    </cfRule>
    <cfRule type="containsText" dxfId="10" priority="3" operator="containsText" text="Schule (Herbst 2020)">
      <formula>NOT(ISERROR(SEARCH("Schule (Herbst 2020)",D5)))</formula>
    </cfRule>
  </conditionalFormatting>
  <dataValidations count="2">
    <dataValidation type="whole" allowBlank="1" showInputMessage="1" showErrorMessage="1" sqref="K5:K1032" xr:uid="{00000000-0002-0000-0100-000000000000}">
      <formula1>0</formula1>
      <formula2>18</formula2>
    </dataValidation>
    <dataValidation type="whole" allowBlank="1" showInputMessage="1" showErrorMessage="1" sqref="E5:J100" xr:uid="{00000000-0002-0000-0100-000001000000}">
      <formula1>0</formula1>
      <formula2>3</formula2>
    </dataValidation>
  </dataValidations>
  <pageMargins left="0.7" right="0.7" top="0.78740157499999996" bottom="0.78740157499999996" header="0.3" footer="0.3"/>
  <pageSetup paperSize="9" scale="5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PreLastE">
    <pageSetUpPr fitToPage="1"/>
  </sheetPr>
  <dimension ref="A1:R101"/>
  <sheetViews>
    <sheetView zoomScaleNormal="100" workbookViewId="0">
      <selection activeCell="E5" sqref="E5"/>
    </sheetView>
  </sheetViews>
  <sheetFormatPr baseColWidth="10" defaultColWidth="11.44140625" defaultRowHeight="14.4" x14ac:dyDescent="0.3"/>
  <cols>
    <col min="1" max="1" width="16.5546875" style="36" customWidth="1"/>
    <col min="2" max="2" width="14.44140625" style="39" customWidth="1"/>
    <col min="3" max="3" width="15.5546875" style="27" customWidth="1"/>
    <col min="4" max="4" width="22.5546875" style="27" customWidth="1"/>
    <col min="5" max="14" width="6.44140625" style="27" customWidth="1"/>
    <col min="15" max="15" width="7.44140625" style="27" customWidth="1"/>
    <col min="16" max="16" width="13" style="40" customWidth="1"/>
    <col min="17" max="17" width="11.5546875" style="40" customWidth="1"/>
    <col min="18" max="18" width="13" style="40" customWidth="1"/>
    <col min="19" max="19" width="28.5546875" style="27" customWidth="1"/>
    <col min="20" max="20" width="22.5546875" style="27" customWidth="1"/>
    <col min="21" max="16384" width="11.44140625" style="27"/>
  </cols>
  <sheetData>
    <row r="1" spans="1:18" ht="37.5" customHeight="1" x14ac:dyDescent="0.35">
      <c r="A1" s="300" t="s">
        <v>0</v>
      </c>
      <c r="B1" s="301"/>
      <c r="C1" s="301"/>
      <c r="D1" s="302"/>
      <c r="E1" s="309" t="s">
        <v>142</v>
      </c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298" t="s">
        <v>32</v>
      </c>
      <c r="Q1" s="298" t="s">
        <v>3</v>
      </c>
      <c r="R1" s="160" t="s">
        <v>162</v>
      </c>
    </row>
    <row r="2" spans="1:18" ht="69" customHeight="1" x14ac:dyDescent="0.3">
      <c r="A2" s="303"/>
      <c r="B2" s="304"/>
      <c r="C2" s="304"/>
      <c r="D2" s="305"/>
      <c r="E2" s="313" t="s">
        <v>143</v>
      </c>
      <c r="F2" s="313"/>
      <c r="G2" s="313"/>
      <c r="H2" s="314" t="s">
        <v>144</v>
      </c>
      <c r="I2" s="314"/>
      <c r="J2" s="314"/>
      <c r="K2" s="314"/>
      <c r="L2" s="314"/>
      <c r="M2" s="314"/>
      <c r="N2" s="322" t="s">
        <v>154</v>
      </c>
      <c r="O2" s="323"/>
      <c r="P2" s="321"/>
      <c r="Q2" s="299"/>
      <c r="R2" s="161" t="s">
        <v>163</v>
      </c>
    </row>
    <row r="3" spans="1:18" ht="25.5" customHeight="1" x14ac:dyDescent="0.3">
      <c r="A3" s="306"/>
      <c r="B3" s="307"/>
      <c r="C3" s="307"/>
      <c r="D3" s="308"/>
      <c r="E3" s="324" t="s">
        <v>145</v>
      </c>
      <c r="F3" s="324"/>
      <c r="G3" s="317"/>
      <c r="H3" s="318" t="s">
        <v>146</v>
      </c>
      <c r="I3" s="318"/>
      <c r="J3" s="318" t="s">
        <v>147</v>
      </c>
      <c r="K3" s="318"/>
      <c r="L3" s="318"/>
      <c r="M3" s="318"/>
      <c r="N3" s="325" t="s">
        <v>155</v>
      </c>
      <c r="O3" s="326"/>
      <c r="P3" s="299"/>
      <c r="Q3" s="113" t="s">
        <v>2</v>
      </c>
      <c r="R3" s="113" t="s">
        <v>2</v>
      </c>
    </row>
    <row r="4" spans="1:18" ht="29.4" customHeight="1" thickBot="1" x14ac:dyDescent="0.35">
      <c r="A4" s="109" t="s">
        <v>26</v>
      </c>
      <c r="B4" s="107" t="s">
        <v>81</v>
      </c>
      <c r="C4" s="108" t="s">
        <v>1</v>
      </c>
      <c r="D4" s="108" t="s">
        <v>51</v>
      </c>
      <c r="E4" s="134" t="s">
        <v>148</v>
      </c>
      <c r="F4" s="148" t="s">
        <v>149</v>
      </c>
      <c r="G4" s="135" t="s">
        <v>156</v>
      </c>
      <c r="H4" s="136" t="s">
        <v>150</v>
      </c>
      <c r="I4" s="135" t="s">
        <v>151</v>
      </c>
      <c r="J4" s="136" t="s">
        <v>152</v>
      </c>
      <c r="K4" s="148" t="s">
        <v>157</v>
      </c>
      <c r="L4" s="136" t="s">
        <v>153</v>
      </c>
      <c r="M4" s="135" t="s">
        <v>158</v>
      </c>
      <c r="N4" s="136" t="s">
        <v>159</v>
      </c>
      <c r="O4" s="135" t="s">
        <v>160</v>
      </c>
      <c r="P4" s="114" t="s">
        <v>161</v>
      </c>
      <c r="Q4" s="114" t="s">
        <v>31</v>
      </c>
      <c r="R4" s="114" t="s">
        <v>31</v>
      </c>
    </row>
    <row r="5" spans="1:18" ht="30" customHeight="1" thickBot="1" x14ac:dyDescent="0.35">
      <c r="A5" s="48"/>
      <c r="B5" s="28"/>
      <c r="C5" s="29"/>
      <c r="D5" s="30"/>
      <c r="E5" s="1"/>
      <c r="F5" s="149"/>
      <c r="G5" s="150"/>
      <c r="H5" s="1"/>
      <c r="I5" s="137"/>
      <c r="J5" s="1"/>
      <c r="K5" s="151"/>
      <c r="L5" s="1"/>
      <c r="M5" s="150"/>
      <c r="N5" s="152"/>
      <c r="O5" s="153"/>
      <c r="P5" s="159">
        <f>SUM(E5:O5)</f>
        <v>0</v>
      </c>
      <c r="Q5" s="31" t="str">
        <f>IF(AND(E5+F5&gt;5,H5+I5&gt;3,J5+L5&gt;3,G5&gt;1,K5+M5&gt;3,N5+O5&gt;3),"Nein","Ja")</f>
        <v>Ja</v>
      </c>
      <c r="R5" s="90" t="str">
        <f>IF(NOT(ISBLANK(A5)),IF(VLOOKUP(A5,'Angaben zur Einrichtung'!$A$45:$J$248,9,FALSE)="ja","Nein","Ja"),"-")</f>
        <v>-</v>
      </c>
    </row>
    <row r="6" spans="1:18" ht="30" customHeight="1" thickBot="1" x14ac:dyDescent="0.35">
      <c r="A6" s="49"/>
      <c r="B6" s="32"/>
      <c r="C6" s="33"/>
      <c r="D6" s="34"/>
      <c r="E6" s="138"/>
      <c r="F6" s="154"/>
      <c r="G6" s="155"/>
      <c r="H6" s="138"/>
      <c r="I6" s="139"/>
      <c r="J6" s="138"/>
      <c r="K6" s="156"/>
      <c r="L6" s="138"/>
      <c r="M6" s="155"/>
      <c r="N6" s="157"/>
      <c r="O6" s="158"/>
      <c r="P6" s="159">
        <f t="shared" ref="P6:P69" si="0">SUM(E6:O6)</f>
        <v>0</v>
      </c>
      <c r="Q6" s="31" t="str">
        <f t="shared" ref="Q6:Q69" si="1">IF(AND(E6+F6&gt;5,H6+I6&gt;3,J6+L6&gt;3,G6&gt;1,K6+M6&gt;3,N6+O6&gt;3),"Nein","Ja")</f>
        <v>Ja</v>
      </c>
      <c r="R6" s="90" t="str">
        <f>IF(NOT(ISBLANK(A6)),IF(VLOOKUP(A6,'Angaben zur Einrichtung'!$A$45:$J$248,9,FALSE)="ja","Nein","Ja"),"-")</f>
        <v>-</v>
      </c>
    </row>
    <row r="7" spans="1:18" ht="30" customHeight="1" thickBot="1" x14ac:dyDescent="0.35">
      <c r="A7" s="49"/>
      <c r="B7" s="32"/>
      <c r="C7" s="33"/>
      <c r="D7" s="34"/>
      <c r="E7" s="138"/>
      <c r="F7" s="154"/>
      <c r="G7" s="155"/>
      <c r="H7" s="138"/>
      <c r="I7" s="139"/>
      <c r="J7" s="138"/>
      <c r="K7" s="156"/>
      <c r="L7" s="138"/>
      <c r="M7" s="155"/>
      <c r="N7" s="157"/>
      <c r="O7" s="158"/>
      <c r="P7" s="159">
        <f t="shared" si="0"/>
        <v>0</v>
      </c>
      <c r="Q7" s="31" t="str">
        <f t="shared" si="1"/>
        <v>Ja</v>
      </c>
      <c r="R7" s="90" t="str">
        <f>IF(NOT(ISBLANK(A7)),IF(VLOOKUP(A7,'Angaben zur Einrichtung'!$A$45:$J$248,9,FALSE)="ja","Nein","Ja"),"-")</f>
        <v>-</v>
      </c>
    </row>
    <row r="8" spans="1:18" ht="30" customHeight="1" thickBot="1" x14ac:dyDescent="0.35">
      <c r="A8" s="49"/>
      <c r="B8" s="32"/>
      <c r="C8" s="33"/>
      <c r="D8" s="34"/>
      <c r="E8" s="138"/>
      <c r="F8" s="154"/>
      <c r="G8" s="155"/>
      <c r="H8" s="138"/>
      <c r="I8" s="139"/>
      <c r="J8" s="138"/>
      <c r="K8" s="156"/>
      <c r="L8" s="138"/>
      <c r="M8" s="155"/>
      <c r="N8" s="157"/>
      <c r="O8" s="158"/>
      <c r="P8" s="159">
        <f t="shared" si="0"/>
        <v>0</v>
      </c>
      <c r="Q8" s="31" t="str">
        <f t="shared" si="1"/>
        <v>Ja</v>
      </c>
      <c r="R8" s="90" t="str">
        <f>IF(NOT(ISBLANK(A8)),IF(VLOOKUP(A8,'Angaben zur Einrichtung'!$A$45:$J$248,9,FALSE)="ja","Nein","Ja"),"-")</f>
        <v>-</v>
      </c>
    </row>
    <row r="9" spans="1:18" ht="30" customHeight="1" thickBot="1" x14ac:dyDescent="0.35">
      <c r="A9" s="49"/>
      <c r="B9" s="32"/>
      <c r="C9" s="33"/>
      <c r="D9" s="34"/>
      <c r="E9" s="138"/>
      <c r="F9" s="154"/>
      <c r="G9" s="155"/>
      <c r="H9" s="138"/>
      <c r="I9" s="139"/>
      <c r="J9" s="138"/>
      <c r="K9" s="156"/>
      <c r="L9" s="138"/>
      <c r="M9" s="155"/>
      <c r="N9" s="157"/>
      <c r="O9" s="158"/>
      <c r="P9" s="159">
        <f t="shared" si="0"/>
        <v>0</v>
      </c>
      <c r="Q9" s="31" t="str">
        <f t="shared" si="1"/>
        <v>Ja</v>
      </c>
      <c r="R9" s="90" t="str">
        <f>IF(NOT(ISBLANK(A9)),IF(VLOOKUP(A9,'Angaben zur Einrichtung'!$A$45:$J$248,9,FALSE)="ja","Nein","Ja"),"-")</f>
        <v>-</v>
      </c>
    </row>
    <row r="10" spans="1:18" ht="30" customHeight="1" thickBot="1" x14ac:dyDescent="0.35">
      <c r="A10" s="50"/>
      <c r="B10" s="32"/>
      <c r="C10" s="33"/>
      <c r="D10" s="34"/>
      <c r="E10" s="138"/>
      <c r="F10" s="154"/>
      <c r="G10" s="155"/>
      <c r="H10" s="138"/>
      <c r="I10" s="139"/>
      <c r="J10" s="138"/>
      <c r="K10" s="156"/>
      <c r="L10" s="138"/>
      <c r="M10" s="155"/>
      <c r="N10" s="157"/>
      <c r="O10" s="158"/>
      <c r="P10" s="159">
        <f t="shared" si="0"/>
        <v>0</v>
      </c>
      <c r="Q10" s="31" t="str">
        <f t="shared" si="1"/>
        <v>Ja</v>
      </c>
      <c r="R10" s="90" t="str">
        <f>IF(NOT(ISBLANK(A10)),IF(VLOOKUP(A10,'Angaben zur Einrichtung'!$A$45:$J$248,9,FALSE)="ja","Nein","Ja"),"-")</f>
        <v>-</v>
      </c>
    </row>
    <row r="11" spans="1:18" ht="30" customHeight="1" thickBot="1" x14ac:dyDescent="0.35">
      <c r="A11" s="51"/>
      <c r="B11" s="32"/>
      <c r="C11" s="33"/>
      <c r="D11" s="34"/>
      <c r="E11" s="138"/>
      <c r="F11" s="154"/>
      <c r="G11" s="155"/>
      <c r="H11" s="138"/>
      <c r="I11" s="139"/>
      <c r="J11" s="138"/>
      <c r="K11" s="156"/>
      <c r="L11" s="138"/>
      <c r="M11" s="155"/>
      <c r="N11" s="157"/>
      <c r="O11" s="158"/>
      <c r="P11" s="159">
        <f t="shared" si="0"/>
        <v>0</v>
      </c>
      <c r="Q11" s="31" t="str">
        <f t="shared" si="1"/>
        <v>Ja</v>
      </c>
      <c r="R11" s="90" t="str">
        <f>IF(NOT(ISBLANK(A11)),IF(VLOOKUP(A11,'Angaben zur Einrichtung'!$A$45:$J$248,9,FALSE)="ja","Nein","Ja"),"-")</f>
        <v>-</v>
      </c>
    </row>
    <row r="12" spans="1:18" ht="30" customHeight="1" thickBot="1" x14ac:dyDescent="0.35">
      <c r="A12" s="51"/>
      <c r="B12" s="32"/>
      <c r="C12" s="33"/>
      <c r="D12" s="34"/>
      <c r="E12" s="138"/>
      <c r="F12" s="154"/>
      <c r="G12" s="155"/>
      <c r="H12" s="138"/>
      <c r="I12" s="139"/>
      <c r="J12" s="138"/>
      <c r="K12" s="156"/>
      <c r="L12" s="138"/>
      <c r="M12" s="155"/>
      <c r="N12" s="157"/>
      <c r="O12" s="158"/>
      <c r="P12" s="159">
        <f t="shared" si="0"/>
        <v>0</v>
      </c>
      <c r="Q12" s="31" t="str">
        <f t="shared" si="1"/>
        <v>Ja</v>
      </c>
      <c r="R12" s="90" t="str">
        <f>IF(NOT(ISBLANK(A12)),IF(VLOOKUP(A12,'Angaben zur Einrichtung'!$A$45:$J$248,9,FALSE)="ja","Nein","Ja"),"-")</f>
        <v>-</v>
      </c>
    </row>
    <row r="13" spans="1:18" ht="30" customHeight="1" thickBot="1" x14ac:dyDescent="0.35">
      <c r="A13" s="51"/>
      <c r="B13" s="32"/>
      <c r="C13" s="33"/>
      <c r="D13" s="34"/>
      <c r="E13" s="138"/>
      <c r="F13" s="154"/>
      <c r="G13" s="155"/>
      <c r="H13" s="138"/>
      <c r="I13" s="139"/>
      <c r="J13" s="140"/>
      <c r="K13" s="156"/>
      <c r="L13" s="138"/>
      <c r="M13" s="155"/>
      <c r="N13" s="157"/>
      <c r="O13" s="158"/>
      <c r="P13" s="159">
        <f t="shared" si="0"/>
        <v>0</v>
      </c>
      <c r="Q13" s="31" t="str">
        <f t="shared" si="1"/>
        <v>Ja</v>
      </c>
      <c r="R13" s="90" t="str">
        <f>IF(NOT(ISBLANK(A13)),IF(VLOOKUP(A13,'Angaben zur Einrichtung'!$A$45:$J$248,9,FALSE)="ja","Nein","Ja"),"-")</f>
        <v>-</v>
      </c>
    </row>
    <row r="14" spans="1:18" ht="30" customHeight="1" thickBot="1" x14ac:dyDescent="0.35">
      <c r="A14" s="51"/>
      <c r="B14" s="32"/>
      <c r="C14" s="33"/>
      <c r="D14" s="34"/>
      <c r="E14" s="138"/>
      <c r="F14" s="154"/>
      <c r="G14" s="155"/>
      <c r="H14" s="138"/>
      <c r="I14" s="139"/>
      <c r="J14" s="140"/>
      <c r="K14" s="156"/>
      <c r="L14" s="138"/>
      <c r="M14" s="155"/>
      <c r="N14" s="157"/>
      <c r="O14" s="158"/>
      <c r="P14" s="159">
        <f t="shared" si="0"/>
        <v>0</v>
      </c>
      <c r="Q14" s="31" t="str">
        <f t="shared" si="1"/>
        <v>Ja</v>
      </c>
      <c r="R14" s="90" t="str">
        <f>IF(NOT(ISBLANK(A14)),IF(VLOOKUP(A14,'Angaben zur Einrichtung'!$A$45:$J$248,9,FALSE)="ja","Nein","Ja"),"-")</f>
        <v>-</v>
      </c>
    </row>
    <row r="15" spans="1:18" ht="30" customHeight="1" thickBot="1" x14ac:dyDescent="0.35">
      <c r="A15" s="51"/>
      <c r="B15" s="32"/>
      <c r="C15" s="33"/>
      <c r="D15" s="34"/>
      <c r="E15" s="138"/>
      <c r="F15" s="154"/>
      <c r="G15" s="155"/>
      <c r="H15" s="138"/>
      <c r="I15" s="139"/>
      <c r="J15" s="140"/>
      <c r="K15" s="151"/>
      <c r="L15" s="138"/>
      <c r="M15" s="155"/>
      <c r="N15" s="157"/>
      <c r="O15" s="158"/>
      <c r="P15" s="159">
        <f t="shared" si="0"/>
        <v>0</v>
      </c>
      <c r="Q15" s="31" t="str">
        <f t="shared" si="1"/>
        <v>Ja</v>
      </c>
      <c r="R15" s="90" t="str">
        <f>IF(NOT(ISBLANK(A15)),IF(VLOOKUP(A15,'Angaben zur Einrichtung'!$A$45:$J$248,9,FALSE)="ja","Nein","Ja"),"-")</f>
        <v>-</v>
      </c>
    </row>
    <row r="16" spans="1:18" ht="30" customHeight="1" thickBot="1" x14ac:dyDescent="0.35">
      <c r="A16" s="51"/>
      <c r="B16" s="32"/>
      <c r="C16" s="33"/>
      <c r="D16" s="34"/>
      <c r="E16" s="138"/>
      <c r="F16" s="154"/>
      <c r="G16" s="155"/>
      <c r="H16" s="138"/>
      <c r="I16" s="139"/>
      <c r="J16" s="138"/>
      <c r="K16" s="156"/>
      <c r="L16" s="138"/>
      <c r="M16" s="155"/>
      <c r="N16" s="157"/>
      <c r="O16" s="158"/>
      <c r="P16" s="159">
        <f t="shared" si="0"/>
        <v>0</v>
      </c>
      <c r="Q16" s="31" t="str">
        <f t="shared" si="1"/>
        <v>Ja</v>
      </c>
      <c r="R16" s="90" t="str">
        <f>IF(NOT(ISBLANK(A16)),IF(VLOOKUP(A16,'Angaben zur Einrichtung'!$A$45:$J$248,9,FALSE)="ja","Nein","Ja"),"-")</f>
        <v>-</v>
      </c>
    </row>
    <row r="17" spans="1:18" ht="30" customHeight="1" thickBot="1" x14ac:dyDescent="0.35">
      <c r="A17" s="51"/>
      <c r="B17" s="32"/>
      <c r="C17" s="33"/>
      <c r="D17" s="34"/>
      <c r="E17" s="138"/>
      <c r="F17" s="154"/>
      <c r="G17" s="155"/>
      <c r="H17" s="138"/>
      <c r="I17" s="139"/>
      <c r="J17" s="138"/>
      <c r="K17" s="156"/>
      <c r="L17" s="138"/>
      <c r="M17" s="155"/>
      <c r="N17" s="157"/>
      <c r="O17" s="158"/>
      <c r="P17" s="159">
        <f t="shared" si="0"/>
        <v>0</v>
      </c>
      <c r="Q17" s="31" t="str">
        <f t="shared" si="1"/>
        <v>Ja</v>
      </c>
      <c r="R17" s="90" t="str">
        <f>IF(NOT(ISBLANK(A17)),IF(VLOOKUP(A17,'Angaben zur Einrichtung'!$A$45:$J$248,9,FALSE)="ja","Nein","Ja"),"-")</f>
        <v>-</v>
      </c>
    </row>
    <row r="18" spans="1:18" ht="30" customHeight="1" thickBot="1" x14ac:dyDescent="0.35">
      <c r="A18" s="51"/>
      <c r="B18" s="32"/>
      <c r="C18" s="33"/>
      <c r="D18" s="34"/>
      <c r="E18" s="138"/>
      <c r="F18" s="154"/>
      <c r="G18" s="155"/>
      <c r="H18" s="138"/>
      <c r="I18" s="139"/>
      <c r="J18" s="138"/>
      <c r="K18" s="156"/>
      <c r="L18" s="138"/>
      <c r="M18" s="155"/>
      <c r="N18" s="157"/>
      <c r="O18" s="158"/>
      <c r="P18" s="159">
        <f t="shared" si="0"/>
        <v>0</v>
      </c>
      <c r="Q18" s="31" t="str">
        <f t="shared" si="1"/>
        <v>Ja</v>
      </c>
      <c r="R18" s="90" t="str">
        <f>IF(NOT(ISBLANK(A18)),IF(VLOOKUP(A18,'Angaben zur Einrichtung'!$A$45:$J$248,9,FALSE)="ja","Nein","Ja"),"-")</f>
        <v>-</v>
      </c>
    </row>
    <row r="19" spans="1:18" ht="30" customHeight="1" thickBot="1" x14ac:dyDescent="0.35">
      <c r="A19" s="51"/>
      <c r="B19" s="32"/>
      <c r="C19" s="33"/>
      <c r="D19" s="34"/>
      <c r="E19" s="138"/>
      <c r="F19" s="154"/>
      <c r="G19" s="155"/>
      <c r="H19" s="138"/>
      <c r="I19" s="139"/>
      <c r="J19" s="138"/>
      <c r="K19" s="156"/>
      <c r="L19" s="138"/>
      <c r="M19" s="155"/>
      <c r="N19" s="157"/>
      <c r="O19" s="158"/>
      <c r="P19" s="159">
        <f t="shared" si="0"/>
        <v>0</v>
      </c>
      <c r="Q19" s="31" t="str">
        <f t="shared" si="1"/>
        <v>Ja</v>
      </c>
      <c r="R19" s="90" t="str">
        <f>IF(NOT(ISBLANK(A19)),IF(VLOOKUP(A19,'Angaben zur Einrichtung'!$A$45:$J$248,9,FALSE)="ja","Nein","Ja"),"-")</f>
        <v>-</v>
      </c>
    </row>
    <row r="20" spans="1:18" ht="30" customHeight="1" thickBot="1" x14ac:dyDescent="0.35">
      <c r="A20" s="51"/>
      <c r="B20" s="32"/>
      <c r="C20" s="33"/>
      <c r="D20" s="34"/>
      <c r="E20" s="138"/>
      <c r="F20" s="154"/>
      <c r="G20" s="155"/>
      <c r="H20" s="138"/>
      <c r="I20" s="139"/>
      <c r="J20" s="138"/>
      <c r="K20" s="156"/>
      <c r="L20" s="138"/>
      <c r="M20" s="155"/>
      <c r="N20" s="157"/>
      <c r="O20" s="158"/>
      <c r="P20" s="159">
        <f t="shared" si="0"/>
        <v>0</v>
      </c>
      <c r="Q20" s="31" t="str">
        <f t="shared" si="1"/>
        <v>Ja</v>
      </c>
      <c r="R20" s="90" t="str">
        <f>IF(NOT(ISBLANK(A20)),IF(VLOOKUP(A20,'Angaben zur Einrichtung'!$A$45:$J$248,9,FALSE)="ja","Nein","Ja"),"-")</f>
        <v>-</v>
      </c>
    </row>
    <row r="21" spans="1:18" ht="30" customHeight="1" thickBot="1" x14ac:dyDescent="0.35">
      <c r="A21" s="51"/>
      <c r="B21" s="32"/>
      <c r="C21" s="33"/>
      <c r="D21" s="34"/>
      <c r="E21" s="138"/>
      <c r="F21" s="154"/>
      <c r="G21" s="155"/>
      <c r="H21" s="138"/>
      <c r="I21" s="139"/>
      <c r="J21" s="138"/>
      <c r="K21" s="156"/>
      <c r="L21" s="138"/>
      <c r="M21" s="155"/>
      <c r="N21" s="157"/>
      <c r="O21" s="158"/>
      <c r="P21" s="159">
        <f t="shared" si="0"/>
        <v>0</v>
      </c>
      <c r="Q21" s="31" t="str">
        <f t="shared" si="1"/>
        <v>Ja</v>
      </c>
      <c r="R21" s="90" t="str">
        <f>IF(NOT(ISBLANK(A21)),IF(VLOOKUP(A21,'Angaben zur Einrichtung'!$A$45:$J$248,9,FALSE)="ja","Nein","Ja"),"-")</f>
        <v>-</v>
      </c>
    </row>
    <row r="22" spans="1:18" ht="30" customHeight="1" thickBot="1" x14ac:dyDescent="0.35">
      <c r="A22" s="51"/>
      <c r="B22" s="32"/>
      <c r="C22" s="33"/>
      <c r="D22" s="34"/>
      <c r="E22" s="138"/>
      <c r="F22" s="154"/>
      <c r="G22" s="155"/>
      <c r="H22" s="138"/>
      <c r="I22" s="139"/>
      <c r="J22" s="138"/>
      <c r="K22" s="156"/>
      <c r="L22" s="138"/>
      <c r="M22" s="155"/>
      <c r="N22" s="157"/>
      <c r="O22" s="158"/>
      <c r="P22" s="159">
        <f t="shared" si="0"/>
        <v>0</v>
      </c>
      <c r="Q22" s="31" t="str">
        <f t="shared" si="1"/>
        <v>Ja</v>
      </c>
      <c r="R22" s="90" t="str">
        <f>IF(NOT(ISBLANK(A22)),IF(VLOOKUP(A22,'Angaben zur Einrichtung'!$A$45:$J$248,9,FALSE)="ja","Nein","Ja"),"-")</f>
        <v>-</v>
      </c>
    </row>
    <row r="23" spans="1:18" ht="30" customHeight="1" thickBot="1" x14ac:dyDescent="0.35">
      <c r="A23" s="51"/>
      <c r="B23" s="32"/>
      <c r="C23" s="33"/>
      <c r="D23" s="34"/>
      <c r="E23" s="138"/>
      <c r="F23" s="154"/>
      <c r="G23" s="155"/>
      <c r="H23" s="138"/>
      <c r="I23" s="139"/>
      <c r="J23" s="138"/>
      <c r="K23" s="156"/>
      <c r="L23" s="138"/>
      <c r="M23" s="155"/>
      <c r="N23" s="157"/>
      <c r="O23" s="158"/>
      <c r="P23" s="159">
        <f t="shared" si="0"/>
        <v>0</v>
      </c>
      <c r="Q23" s="31" t="str">
        <f t="shared" si="1"/>
        <v>Ja</v>
      </c>
      <c r="R23" s="90" t="str">
        <f>IF(NOT(ISBLANK(A23)),IF(VLOOKUP(A23,'Angaben zur Einrichtung'!$A$45:$J$248,9,FALSE)="ja","Nein","Ja"),"-")</f>
        <v>-</v>
      </c>
    </row>
    <row r="24" spans="1:18" ht="30" customHeight="1" thickBot="1" x14ac:dyDescent="0.35">
      <c r="A24" s="51"/>
      <c r="B24" s="32"/>
      <c r="C24" s="33"/>
      <c r="D24" s="34"/>
      <c r="E24" s="138"/>
      <c r="F24" s="154"/>
      <c r="G24" s="155"/>
      <c r="H24" s="138"/>
      <c r="I24" s="139"/>
      <c r="J24" s="138"/>
      <c r="K24" s="156"/>
      <c r="L24" s="138"/>
      <c r="M24" s="155"/>
      <c r="N24" s="157"/>
      <c r="O24" s="158"/>
      <c r="P24" s="159">
        <f t="shared" si="0"/>
        <v>0</v>
      </c>
      <c r="Q24" s="31" t="str">
        <f t="shared" si="1"/>
        <v>Ja</v>
      </c>
      <c r="R24" s="90" t="str">
        <f>IF(NOT(ISBLANK(A24)),IF(VLOOKUP(A24,'Angaben zur Einrichtung'!$A$45:$J$248,9,FALSE)="ja","Nein","Ja"),"-")</f>
        <v>-</v>
      </c>
    </row>
    <row r="25" spans="1:18" ht="30" customHeight="1" thickBot="1" x14ac:dyDescent="0.35">
      <c r="A25" s="51"/>
      <c r="B25" s="32"/>
      <c r="C25" s="33"/>
      <c r="D25" s="34"/>
      <c r="E25" s="138"/>
      <c r="F25" s="154"/>
      <c r="G25" s="155"/>
      <c r="H25" s="138"/>
      <c r="I25" s="139"/>
      <c r="J25" s="138"/>
      <c r="K25" s="156"/>
      <c r="L25" s="138"/>
      <c r="M25" s="155"/>
      <c r="N25" s="157"/>
      <c r="O25" s="158"/>
      <c r="P25" s="159">
        <f t="shared" si="0"/>
        <v>0</v>
      </c>
      <c r="Q25" s="31" t="str">
        <f t="shared" si="1"/>
        <v>Ja</v>
      </c>
      <c r="R25" s="90" t="str">
        <f>IF(NOT(ISBLANK(A25)),IF(VLOOKUP(A25,'Angaben zur Einrichtung'!$A$45:$J$248,9,FALSE)="ja","Nein","Ja"),"-")</f>
        <v>-</v>
      </c>
    </row>
    <row r="26" spans="1:18" ht="30" customHeight="1" thickBot="1" x14ac:dyDescent="0.35">
      <c r="A26" s="51"/>
      <c r="B26" s="32"/>
      <c r="C26" s="33"/>
      <c r="D26" s="34"/>
      <c r="E26" s="138"/>
      <c r="F26" s="154"/>
      <c r="G26" s="155"/>
      <c r="H26" s="138"/>
      <c r="I26" s="139"/>
      <c r="J26" s="138"/>
      <c r="K26" s="156"/>
      <c r="L26" s="138"/>
      <c r="M26" s="155"/>
      <c r="N26" s="157"/>
      <c r="O26" s="158"/>
      <c r="P26" s="159">
        <f t="shared" si="0"/>
        <v>0</v>
      </c>
      <c r="Q26" s="31" t="str">
        <f t="shared" si="1"/>
        <v>Ja</v>
      </c>
      <c r="R26" s="90" t="str">
        <f>IF(NOT(ISBLANK(A26)),IF(VLOOKUP(A26,'Angaben zur Einrichtung'!$A$45:$J$248,9,FALSE)="ja","Nein","Ja"),"-")</f>
        <v>-</v>
      </c>
    </row>
    <row r="27" spans="1:18" ht="30" customHeight="1" thickBot="1" x14ac:dyDescent="0.35">
      <c r="A27" s="51"/>
      <c r="B27" s="32"/>
      <c r="C27" s="33"/>
      <c r="D27" s="34"/>
      <c r="E27" s="138"/>
      <c r="F27" s="154"/>
      <c r="G27" s="155"/>
      <c r="H27" s="138"/>
      <c r="I27" s="139"/>
      <c r="J27" s="138"/>
      <c r="K27" s="156"/>
      <c r="L27" s="138"/>
      <c r="M27" s="155"/>
      <c r="N27" s="157"/>
      <c r="O27" s="158"/>
      <c r="P27" s="159">
        <f t="shared" si="0"/>
        <v>0</v>
      </c>
      <c r="Q27" s="31" t="str">
        <f t="shared" si="1"/>
        <v>Ja</v>
      </c>
      <c r="R27" s="90" t="str">
        <f>IF(NOT(ISBLANK(A27)),IF(VLOOKUP(A27,'Angaben zur Einrichtung'!$A$45:$J$248,9,FALSE)="ja","Nein","Ja"),"-")</f>
        <v>-</v>
      </c>
    </row>
    <row r="28" spans="1:18" ht="30" customHeight="1" thickBot="1" x14ac:dyDescent="0.35">
      <c r="A28" s="51"/>
      <c r="B28" s="32"/>
      <c r="C28" s="33"/>
      <c r="D28" s="34"/>
      <c r="E28" s="138"/>
      <c r="F28" s="154"/>
      <c r="G28" s="155"/>
      <c r="H28" s="138"/>
      <c r="I28" s="139"/>
      <c r="J28" s="138"/>
      <c r="K28" s="156"/>
      <c r="L28" s="138"/>
      <c r="M28" s="155"/>
      <c r="N28" s="157"/>
      <c r="O28" s="158"/>
      <c r="P28" s="159">
        <f t="shared" si="0"/>
        <v>0</v>
      </c>
      <c r="Q28" s="31" t="str">
        <f t="shared" si="1"/>
        <v>Ja</v>
      </c>
      <c r="R28" s="90" t="str">
        <f>IF(NOT(ISBLANK(A28)),IF(VLOOKUP(A28,'Angaben zur Einrichtung'!$A$45:$J$248,9,FALSE)="ja","Nein","Ja"),"-")</f>
        <v>-</v>
      </c>
    </row>
    <row r="29" spans="1:18" ht="30" customHeight="1" thickBot="1" x14ac:dyDescent="0.35">
      <c r="A29" s="51"/>
      <c r="B29" s="32"/>
      <c r="C29" s="33"/>
      <c r="D29" s="34"/>
      <c r="E29" s="138"/>
      <c r="F29" s="154"/>
      <c r="G29" s="155"/>
      <c r="H29" s="138"/>
      <c r="I29" s="139"/>
      <c r="J29" s="138"/>
      <c r="K29" s="156"/>
      <c r="L29" s="138"/>
      <c r="M29" s="155"/>
      <c r="N29" s="157"/>
      <c r="O29" s="158"/>
      <c r="P29" s="159">
        <f t="shared" si="0"/>
        <v>0</v>
      </c>
      <c r="Q29" s="31" t="str">
        <f t="shared" si="1"/>
        <v>Ja</v>
      </c>
      <c r="R29" s="90" t="str">
        <f>IF(NOT(ISBLANK(A29)),IF(VLOOKUP(A29,'Angaben zur Einrichtung'!$A$45:$J$248,9,FALSE)="ja","Nein","Ja"),"-")</f>
        <v>-</v>
      </c>
    </row>
    <row r="30" spans="1:18" ht="30" customHeight="1" thickBot="1" x14ac:dyDescent="0.35">
      <c r="A30" s="51"/>
      <c r="B30" s="32"/>
      <c r="C30" s="33"/>
      <c r="D30" s="34"/>
      <c r="E30" s="138"/>
      <c r="F30" s="154"/>
      <c r="G30" s="155"/>
      <c r="H30" s="138"/>
      <c r="I30" s="139"/>
      <c r="J30" s="138"/>
      <c r="K30" s="156"/>
      <c r="L30" s="138"/>
      <c r="M30" s="155"/>
      <c r="N30" s="157"/>
      <c r="O30" s="158"/>
      <c r="P30" s="159">
        <f t="shared" si="0"/>
        <v>0</v>
      </c>
      <c r="Q30" s="31" t="str">
        <f t="shared" si="1"/>
        <v>Ja</v>
      </c>
      <c r="R30" s="90" t="str">
        <f>IF(NOT(ISBLANK(A30)),IF(VLOOKUP(A30,'Angaben zur Einrichtung'!$A$45:$J$248,9,FALSE)="ja","Nein","Ja"),"-")</f>
        <v>-</v>
      </c>
    </row>
    <row r="31" spans="1:18" ht="30" customHeight="1" thickBot="1" x14ac:dyDescent="0.35">
      <c r="A31" s="51"/>
      <c r="B31" s="32"/>
      <c r="C31" s="33"/>
      <c r="D31" s="34"/>
      <c r="E31" s="138"/>
      <c r="F31" s="154"/>
      <c r="G31" s="155"/>
      <c r="H31" s="138"/>
      <c r="I31" s="139"/>
      <c r="J31" s="138"/>
      <c r="K31" s="156"/>
      <c r="L31" s="138"/>
      <c r="M31" s="155"/>
      <c r="N31" s="157"/>
      <c r="O31" s="158"/>
      <c r="P31" s="159">
        <f t="shared" si="0"/>
        <v>0</v>
      </c>
      <c r="Q31" s="31" t="str">
        <f t="shared" si="1"/>
        <v>Ja</v>
      </c>
      <c r="R31" s="90" t="str">
        <f>IF(NOT(ISBLANK(A31)),IF(VLOOKUP(A31,'Angaben zur Einrichtung'!$A$45:$J$248,9,FALSE)="ja","Nein","Ja"),"-")</f>
        <v>-</v>
      </c>
    </row>
    <row r="32" spans="1:18" ht="30" customHeight="1" thickBot="1" x14ac:dyDescent="0.35">
      <c r="A32" s="51"/>
      <c r="B32" s="32"/>
      <c r="C32" s="33"/>
      <c r="D32" s="34"/>
      <c r="E32" s="138"/>
      <c r="F32" s="154"/>
      <c r="G32" s="155"/>
      <c r="H32" s="138"/>
      <c r="I32" s="139"/>
      <c r="J32" s="138"/>
      <c r="K32" s="156"/>
      <c r="L32" s="138"/>
      <c r="M32" s="155"/>
      <c r="N32" s="157"/>
      <c r="O32" s="158"/>
      <c r="P32" s="159">
        <f t="shared" si="0"/>
        <v>0</v>
      </c>
      <c r="Q32" s="31" t="str">
        <f t="shared" si="1"/>
        <v>Ja</v>
      </c>
      <c r="R32" s="90" t="str">
        <f>IF(NOT(ISBLANK(A32)),IF(VLOOKUP(A32,'Angaben zur Einrichtung'!$A$45:$J$248,9,FALSE)="ja","Nein","Ja"),"-")</f>
        <v>-</v>
      </c>
    </row>
    <row r="33" spans="1:18" ht="30" customHeight="1" thickBot="1" x14ac:dyDescent="0.35">
      <c r="A33" s="51"/>
      <c r="B33" s="32"/>
      <c r="C33" s="33"/>
      <c r="D33" s="34"/>
      <c r="E33" s="138"/>
      <c r="F33" s="154"/>
      <c r="G33" s="155"/>
      <c r="H33" s="138"/>
      <c r="I33" s="139"/>
      <c r="J33" s="138"/>
      <c r="K33" s="156"/>
      <c r="L33" s="138"/>
      <c r="M33" s="155"/>
      <c r="N33" s="157"/>
      <c r="O33" s="158"/>
      <c r="P33" s="159">
        <f t="shared" si="0"/>
        <v>0</v>
      </c>
      <c r="Q33" s="31" t="str">
        <f t="shared" si="1"/>
        <v>Ja</v>
      </c>
      <c r="R33" s="90" t="str">
        <f>IF(NOT(ISBLANK(A33)),IF(VLOOKUP(A33,'Angaben zur Einrichtung'!$A$45:$J$248,9,FALSE)="ja","Nein","Ja"),"-")</f>
        <v>-</v>
      </c>
    </row>
    <row r="34" spans="1:18" ht="30" customHeight="1" thickBot="1" x14ac:dyDescent="0.35">
      <c r="A34" s="51"/>
      <c r="B34" s="32"/>
      <c r="C34" s="33"/>
      <c r="D34" s="34"/>
      <c r="E34" s="138"/>
      <c r="F34" s="154"/>
      <c r="G34" s="155"/>
      <c r="H34" s="138"/>
      <c r="I34" s="139"/>
      <c r="J34" s="138"/>
      <c r="K34" s="156"/>
      <c r="L34" s="138"/>
      <c r="M34" s="155"/>
      <c r="N34" s="157"/>
      <c r="O34" s="158"/>
      <c r="P34" s="159">
        <f t="shared" si="0"/>
        <v>0</v>
      </c>
      <c r="Q34" s="31" t="str">
        <f t="shared" si="1"/>
        <v>Ja</v>
      </c>
      <c r="R34" s="90" t="str">
        <f>IF(NOT(ISBLANK(A34)),IF(VLOOKUP(A34,'Angaben zur Einrichtung'!$A$45:$J$248,9,FALSE)="ja","Nein","Ja"),"-")</f>
        <v>-</v>
      </c>
    </row>
    <row r="35" spans="1:18" ht="30" customHeight="1" thickBot="1" x14ac:dyDescent="0.35">
      <c r="A35" s="51"/>
      <c r="B35" s="32"/>
      <c r="C35" s="33"/>
      <c r="D35" s="34"/>
      <c r="E35" s="138"/>
      <c r="F35" s="154"/>
      <c r="G35" s="155"/>
      <c r="H35" s="138"/>
      <c r="I35" s="139"/>
      <c r="J35" s="138"/>
      <c r="K35" s="156"/>
      <c r="L35" s="138"/>
      <c r="M35" s="155"/>
      <c r="N35" s="157"/>
      <c r="O35" s="158"/>
      <c r="P35" s="159">
        <f t="shared" si="0"/>
        <v>0</v>
      </c>
      <c r="Q35" s="31" t="str">
        <f t="shared" si="1"/>
        <v>Ja</v>
      </c>
      <c r="R35" s="90" t="str">
        <f>IF(NOT(ISBLANK(A35)),IF(VLOOKUP(A35,'Angaben zur Einrichtung'!$A$45:$J$248,9,FALSE)="ja","Nein","Ja"),"-")</f>
        <v>-</v>
      </c>
    </row>
    <row r="36" spans="1:18" ht="30" customHeight="1" thickBot="1" x14ac:dyDescent="0.35">
      <c r="A36" s="51"/>
      <c r="B36" s="32"/>
      <c r="C36" s="33"/>
      <c r="D36" s="34"/>
      <c r="E36" s="138"/>
      <c r="F36" s="154"/>
      <c r="G36" s="155"/>
      <c r="H36" s="138"/>
      <c r="I36" s="139"/>
      <c r="J36" s="138"/>
      <c r="K36" s="156"/>
      <c r="L36" s="138"/>
      <c r="M36" s="155"/>
      <c r="N36" s="157"/>
      <c r="O36" s="158"/>
      <c r="P36" s="159">
        <f t="shared" si="0"/>
        <v>0</v>
      </c>
      <c r="Q36" s="31" t="str">
        <f t="shared" si="1"/>
        <v>Ja</v>
      </c>
      <c r="R36" s="90" t="str">
        <f>IF(NOT(ISBLANK(A36)),IF(VLOOKUP(A36,'Angaben zur Einrichtung'!$A$45:$J$248,9,FALSE)="ja","Nein","Ja"),"-")</f>
        <v>-</v>
      </c>
    </row>
    <row r="37" spans="1:18" ht="30" customHeight="1" thickBot="1" x14ac:dyDescent="0.35">
      <c r="A37" s="51"/>
      <c r="B37" s="32"/>
      <c r="C37" s="33"/>
      <c r="D37" s="34"/>
      <c r="E37" s="138"/>
      <c r="F37" s="154"/>
      <c r="G37" s="155"/>
      <c r="H37" s="138"/>
      <c r="I37" s="139"/>
      <c r="J37" s="138"/>
      <c r="K37" s="156"/>
      <c r="L37" s="138"/>
      <c r="M37" s="155"/>
      <c r="N37" s="157"/>
      <c r="O37" s="158"/>
      <c r="P37" s="159">
        <f t="shared" si="0"/>
        <v>0</v>
      </c>
      <c r="Q37" s="31" t="str">
        <f t="shared" si="1"/>
        <v>Ja</v>
      </c>
      <c r="R37" s="90" t="str">
        <f>IF(NOT(ISBLANK(A37)),IF(VLOOKUP(A37,'Angaben zur Einrichtung'!$A$45:$J$248,9,FALSE)="ja","Nein","Ja"),"-")</f>
        <v>-</v>
      </c>
    </row>
    <row r="38" spans="1:18" ht="30" customHeight="1" thickBot="1" x14ac:dyDescent="0.35">
      <c r="A38" s="51"/>
      <c r="B38" s="32"/>
      <c r="C38" s="33"/>
      <c r="D38" s="34"/>
      <c r="E38" s="138"/>
      <c r="F38" s="154"/>
      <c r="G38" s="155"/>
      <c r="H38" s="138"/>
      <c r="I38" s="139"/>
      <c r="J38" s="138"/>
      <c r="K38" s="156"/>
      <c r="L38" s="138"/>
      <c r="M38" s="155"/>
      <c r="N38" s="157"/>
      <c r="O38" s="158"/>
      <c r="P38" s="159">
        <f t="shared" si="0"/>
        <v>0</v>
      </c>
      <c r="Q38" s="31" t="str">
        <f t="shared" si="1"/>
        <v>Ja</v>
      </c>
      <c r="R38" s="90" t="str">
        <f>IF(NOT(ISBLANK(A38)),IF(VLOOKUP(A38,'Angaben zur Einrichtung'!$A$45:$J$248,9,FALSE)="ja","Nein","Ja"),"-")</f>
        <v>-</v>
      </c>
    </row>
    <row r="39" spans="1:18" ht="30" customHeight="1" thickBot="1" x14ac:dyDescent="0.35">
      <c r="A39" s="51"/>
      <c r="B39" s="32"/>
      <c r="C39" s="33"/>
      <c r="D39" s="34"/>
      <c r="E39" s="138"/>
      <c r="F39" s="154"/>
      <c r="G39" s="155"/>
      <c r="H39" s="138"/>
      <c r="I39" s="139"/>
      <c r="J39" s="138"/>
      <c r="K39" s="156"/>
      <c r="L39" s="138"/>
      <c r="M39" s="155"/>
      <c r="N39" s="157"/>
      <c r="O39" s="158"/>
      <c r="P39" s="159">
        <f t="shared" si="0"/>
        <v>0</v>
      </c>
      <c r="Q39" s="31" t="str">
        <f t="shared" si="1"/>
        <v>Ja</v>
      </c>
      <c r="R39" s="90" t="str">
        <f>IF(NOT(ISBLANK(A39)),IF(VLOOKUP(A39,'Angaben zur Einrichtung'!$A$45:$J$248,9,FALSE)="ja","Nein","Ja"),"-")</f>
        <v>-</v>
      </c>
    </row>
    <row r="40" spans="1:18" ht="30" customHeight="1" thickBot="1" x14ac:dyDescent="0.35">
      <c r="A40" s="51"/>
      <c r="B40" s="32"/>
      <c r="C40" s="33"/>
      <c r="D40" s="34"/>
      <c r="E40" s="138"/>
      <c r="F40" s="154"/>
      <c r="G40" s="155"/>
      <c r="H40" s="138"/>
      <c r="I40" s="139"/>
      <c r="J40" s="138"/>
      <c r="K40" s="156"/>
      <c r="L40" s="138"/>
      <c r="M40" s="155"/>
      <c r="N40" s="157"/>
      <c r="O40" s="158"/>
      <c r="P40" s="159">
        <f t="shared" si="0"/>
        <v>0</v>
      </c>
      <c r="Q40" s="31" t="str">
        <f t="shared" si="1"/>
        <v>Ja</v>
      </c>
      <c r="R40" s="90" t="str">
        <f>IF(NOT(ISBLANK(A40)),IF(VLOOKUP(A40,'Angaben zur Einrichtung'!$A$45:$J$248,9,FALSE)="ja","Nein","Ja"),"-")</f>
        <v>-</v>
      </c>
    </row>
    <row r="41" spans="1:18" ht="30" customHeight="1" thickBot="1" x14ac:dyDescent="0.35">
      <c r="A41" s="51"/>
      <c r="B41" s="32"/>
      <c r="C41" s="33"/>
      <c r="D41" s="34"/>
      <c r="E41" s="138"/>
      <c r="F41" s="154"/>
      <c r="G41" s="155"/>
      <c r="H41" s="138"/>
      <c r="I41" s="139"/>
      <c r="J41" s="138"/>
      <c r="K41" s="156"/>
      <c r="L41" s="138"/>
      <c r="M41" s="155"/>
      <c r="N41" s="157"/>
      <c r="O41" s="158"/>
      <c r="P41" s="159">
        <f t="shared" si="0"/>
        <v>0</v>
      </c>
      <c r="Q41" s="31" t="str">
        <f t="shared" si="1"/>
        <v>Ja</v>
      </c>
      <c r="R41" s="90" t="str">
        <f>IF(NOT(ISBLANK(A41)),IF(VLOOKUP(A41,'Angaben zur Einrichtung'!$A$45:$J$248,9,FALSE)="ja","Nein","Ja"),"-")</f>
        <v>-</v>
      </c>
    </row>
    <row r="42" spans="1:18" ht="30" customHeight="1" thickBot="1" x14ac:dyDescent="0.35">
      <c r="A42" s="51"/>
      <c r="B42" s="32"/>
      <c r="C42" s="33"/>
      <c r="D42" s="34"/>
      <c r="E42" s="138"/>
      <c r="F42" s="154"/>
      <c r="G42" s="155"/>
      <c r="H42" s="138"/>
      <c r="I42" s="139"/>
      <c r="J42" s="138"/>
      <c r="K42" s="156"/>
      <c r="L42" s="138"/>
      <c r="M42" s="155"/>
      <c r="N42" s="157"/>
      <c r="O42" s="158"/>
      <c r="P42" s="159">
        <f t="shared" si="0"/>
        <v>0</v>
      </c>
      <c r="Q42" s="31" t="str">
        <f t="shared" si="1"/>
        <v>Ja</v>
      </c>
      <c r="R42" s="90" t="str">
        <f>IF(NOT(ISBLANK(A42)),IF(VLOOKUP(A42,'Angaben zur Einrichtung'!$A$45:$J$248,9,FALSE)="ja","Nein","Ja"),"-")</f>
        <v>-</v>
      </c>
    </row>
    <row r="43" spans="1:18" ht="30" customHeight="1" thickBot="1" x14ac:dyDescent="0.35">
      <c r="A43" s="51"/>
      <c r="B43" s="32"/>
      <c r="C43" s="33"/>
      <c r="D43" s="34"/>
      <c r="E43" s="138"/>
      <c r="F43" s="154"/>
      <c r="G43" s="155"/>
      <c r="H43" s="138"/>
      <c r="I43" s="139"/>
      <c r="J43" s="138"/>
      <c r="K43" s="156"/>
      <c r="L43" s="138"/>
      <c r="M43" s="155"/>
      <c r="N43" s="157"/>
      <c r="O43" s="158"/>
      <c r="P43" s="159">
        <f t="shared" si="0"/>
        <v>0</v>
      </c>
      <c r="Q43" s="31" t="str">
        <f t="shared" si="1"/>
        <v>Ja</v>
      </c>
      <c r="R43" s="90" t="str">
        <f>IF(NOT(ISBLANK(A43)),IF(VLOOKUP(A43,'Angaben zur Einrichtung'!$A$45:$J$248,9,FALSE)="ja","Nein","Ja"),"-")</f>
        <v>-</v>
      </c>
    </row>
    <row r="44" spans="1:18" ht="30" customHeight="1" thickBot="1" x14ac:dyDescent="0.35">
      <c r="A44" s="51"/>
      <c r="B44" s="32"/>
      <c r="C44" s="33"/>
      <c r="D44" s="34"/>
      <c r="E44" s="138"/>
      <c r="F44" s="154"/>
      <c r="G44" s="155"/>
      <c r="H44" s="138"/>
      <c r="I44" s="139"/>
      <c r="J44" s="138"/>
      <c r="K44" s="156"/>
      <c r="L44" s="138"/>
      <c r="M44" s="155"/>
      <c r="N44" s="157"/>
      <c r="O44" s="158"/>
      <c r="P44" s="159">
        <f t="shared" si="0"/>
        <v>0</v>
      </c>
      <c r="Q44" s="31" t="str">
        <f t="shared" si="1"/>
        <v>Ja</v>
      </c>
      <c r="R44" s="90" t="str">
        <f>IF(NOT(ISBLANK(A44)),IF(VLOOKUP(A44,'Angaben zur Einrichtung'!$A$45:$J$248,9,FALSE)="ja","Nein","Ja"),"-")</f>
        <v>-</v>
      </c>
    </row>
    <row r="45" spans="1:18" ht="30" customHeight="1" thickBot="1" x14ac:dyDescent="0.35">
      <c r="A45" s="51"/>
      <c r="B45" s="32"/>
      <c r="C45" s="33"/>
      <c r="D45" s="34"/>
      <c r="E45" s="138"/>
      <c r="F45" s="154"/>
      <c r="G45" s="155"/>
      <c r="H45" s="138"/>
      <c r="I45" s="139"/>
      <c r="J45" s="138"/>
      <c r="K45" s="156"/>
      <c r="L45" s="138"/>
      <c r="M45" s="155"/>
      <c r="N45" s="157"/>
      <c r="O45" s="158"/>
      <c r="P45" s="159">
        <f t="shared" si="0"/>
        <v>0</v>
      </c>
      <c r="Q45" s="31" t="str">
        <f t="shared" si="1"/>
        <v>Ja</v>
      </c>
      <c r="R45" s="90" t="str">
        <f>IF(NOT(ISBLANK(A45)),IF(VLOOKUP(A45,'Angaben zur Einrichtung'!$A$45:$J$248,9,FALSE)="ja","Nein","Ja"),"-")</f>
        <v>-</v>
      </c>
    </row>
    <row r="46" spans="1:18" ht="30" customHeight="1" thickBot="1" x14ac:dyDescent="0.35">
      <c r="A46" s="51"/>
      <c r="B46" s="32"/>
      <c r="C46" s="33"/>
      <c r="D46" s="34"/>
      <c r="E46" s="138"/>
      <c r="F46" s="154"/>
      <c r="G46" s="155"/>
      <c r="H46" s="138"/>
      <c r="I46" s="139"/>
      <c r="J46" s="138"/>
      <c r="K46" s="156"/>
      <c r="L46" s="138"/>
      <c r="M46" s="155"/>
      <c r="N46" s="157"/>
      <c r="O46" s="158"/>
      <c r="P46" s="159">
        <f t="shared" si="0"/>
        <v>0</v>
      </c>
      <c r="Q46" s="31" t="str">
        <f t="shared" si="1"/>
        <v>Ja</v>
      </c>
      <c r="R46" s="90" t="str">
        <f>IF(NOT(ISBLANK(A46)),IF(VLOOKUP(A46,'Angaben zur Einrichtung'!$A$45:$J$248,9,FALSE)="ja","Nein","Ja"),"-")</f>
        <v>-</v>
      </c>
    </row>
    <row r="47" spans="1:18" ht="30" customHeight="1" thickBot="1" x14ac:dyDescent="0.35">
      <c r="A47" s="51"/>
      <c r="B47" s="32"/>
      <c r="C47" s="33"/>
      <c r="D47" s="34"/>
      <c r="E47" s="138"/>
      <c r="F47" s="154"/>
      <c r="G47" s="155"/>
      <c r="H47" s="138"/>
      <c r="I47" s="139"/>
      <c r="J47" s="138"/>
      <c r="K47" s="156"/>
      <c r="L47" s="138"/>
      <c r="M47" s="155"/>
      <c r="N47" s="157"/>
      <c r="O47" s="158"/>
      <c r="P47" s="159">
        <f t="shared" si="0"/>
        <v>0</v>
      </c>
      <c r="Q47" s="31" t="str">
        <f t="shared" si="1"/>
        <v>Ja</v>
      </c>
      <c r="R47" s="90" t="str">
        <f>IF(NOT(ISBLANK(A47)),IF(VLOOKUP(A47,'Angaben zur Einrichtung'!$A$45:$J$248,9,FALSE)="ja","Nein","Ja"),"-")</f>
        <v>-</v>
      </c>
    </row>
    <row r="48" spans="1:18" ht="30" customHeight="1" thickBot="1" x14ac:dyDescent="0.35">
      <c r="A48" s="51"/>
      <c r="B48" s="32"/>
      <c r="C48" s="33"/>
      <c r="D48" s="34"/>
      <c r="E48" s="138"/>
      <c r="F48" s="154"/>
      <c r="G48" s="155"/>
      <c r="H48" s="138"/>
      <c r="I48" s="139"/>
      <c r="J48" s="138"/>
      <c r="K48" s="156"/>
      <c r="L48" s="138"/>
      <c r="M48" s="155"/>
      <c r="N48" s="157"/>
      <c r="O48" s="158"/>
      <c r="P48" s="159">
        <f t="shared" si="0"/>
        <v>0</v>
      </c>
      <c r="Q48" s="31" t="str">
        <f t="shared" si="1"/>
        <v>Ja</v>
      </c>
      <c r="R48" s="90" t="str">
        <f>IF(NOT(ISBLANK(A48)),IF(VLOOKUP(A48,'Angaben zur Einrichtung'!$A$45:$J$248,9,FALSE)="ja","Nein","Ja"),"-")</f>
        <v>-</v>
      </c>
    </row>
    <row r="49" spans="1:18" ht="30" customHeight="1" thickBot="1" x14ac:dyDescent="0.35">
      <c r="A49" s="51"/>
      <c r="B49" s="32"/>
      <c r="C49" s="33"/>
      <c r="D49" s="34"/>
      <c r="E49" s="138"/>
      <c r="F49" s="154"/>
      <c r="G49" s="155"/>
      <c r="H49" s="138"/>
      <c r="I49" s="139"/>
      <c r="J49" s="138"/>
      <c r="K49" s="156"/>
      <c r="L49" s="138"/>
      <c r="M49" s="155"/>
      <c r="N49" s="157"/>
      <c r="O49" s="158"/>
      <c r="P49" s="159">
        <f t="shared" si="0"/>
        <v>0</v>
      </c>
      <c r="Q49" s="31" t="str">
        <f t="shared" si="1"/>
        <v>Ja</v>
      </c>
      <c r="R49" s="90" t="str">
        <f>IF(NOT(ISBLANK(A49)),IF(VLOOKUP(A49,'Angaben zur Einrichtung'!$A$45:$J$248,9,FALSE)="ja","Nein","Ja"),"-")</f>
        <v>-</v>
      </c>
    </row>
    <row r="50" spans="1:18" ht="30" customHeight="1" thickBot="1" x14ac:dyDescent="0.35">
      <c r="A50" s="51"/>
      <c r="B50" s="32"/>
      <c r="C50" s="33"/>
      <c r="D50" s="34"/>
      <c r="E50" s="138"/>
      <c r="F50" s="154"/>
      <c r="G50" s="155"/>
      <c r="H50" s="138"/>
      <c r="I50" s="139"/>
      <c r="J50" s="138"/>
      <c r="K50" s="156"/>
      <c r="L50" s="138"/>
      <c r="M50" s="155"/>
      <c r="N50" s="157"/>
      <c r="O50" s="158"/>
      <c r="P50" s="159">
        <f t="shared" si="0"/>
        <v>0</v>
      </c>
      <c r="Q50" s="31" t="str">
        <f t="shared" si="1"/>
        <v>Ja</v>
      </c>
      <c r="R50" s="90" t="str">
        <f>IF(NOT(ISBLANK(A50)),IF(VLOOKUP(A50,'Angaben zur Einrichtung'!$A$45:$J$248,9,FALSE)="ja","Nein","Ja"),"-")</f>
        <v>-</v>
      </c>
    </row>
    <row r="51" spans="1:18" ht="30" customHeight="1" thickBot="1" x14ac:dyDescent="0.35">
      <c r="A51" s="51"/>
      <c r="B51" s="32"/>
      <c r="C51" s="33"/>
      <c r="D51" s="34"/>
      <c r="E51" s="138"/>
      <c r="F51" s="154"/>
      <c r="G51" s="155"/>
      <c r="H51" s="138"/>
      <c r="I51" s="139"/>
      <c r="J51" s="138"/>
      <c r="K51" s="156"/>
      <c r="L51" s="138"/>
      <c r="M51" s="155"/>
      <c r="N51" s="157"/>
      <c r="O51" s="158"/>
      <c r="P51" s="159">
        <f t="shared" si="0"/>
        <v>0</v>
      </c>
      <c r="Q51" s="31" t="str">
        <f t="shared" si="1"/>
        <v>Ja</v>
      </c>
      <c r="R51" s="90" t="str">
        <f>IF(NOT(ISBLANK(A51)),IF(VLOOKUP(A51,'Angaben zur Einrichtung'!$A$45:$J$248,9,FALSE)="ja","Nein","Ja"),"-")</f>
        <v>-</v>
      </c>
    </row>
    <row r="52" spans="1:18" ht="30" customHeight="1" thickBot="1" x14ac:dyDescent="0.35">
      <c r="A52" s="51"/>
      <c r="B52" s="32"/>
      <c r="C52" s="33"/>
      <c r="D52" s="34"/>
      <c r="E52" s="138"/>
      <c r="F52" s="154"/>
      <c r="G52" s="155"/>
      <c r="H52" s="138"/>
      <c r="I52" s="139"/>
      <c r="J52" s="138"/>
      <c r="K52" s="156"/>
      <c r="L52" s="138"/>
      <c r="M52" s="155"/>
      <c r="N52" s="157"/>
      <c r="O52" s="158"/>
      <c r="P52" s="159">
        <f t="shared" si="0"/>
        <v>0</v>
      </c>
      <c r="Q52" s="31" t="str">
        <f t="shared" si="1"/>
        <v>Ja</v>
      </c>
      <c r="R52" s="90" t="str">
        <f>IF(NOT(ISBLANK(A52)),IF(VLOOKUP(A52,'Angaben zur Einrichtung'!$A$45:$J$248,9,FALSE)="ja","Nein","Ja"),"-")</f>
        <v>-</v>
      </c>
    </row>
    <row r="53" spans="1:18" ht="30" customHeight="1" thickBot="1" x14ac:dyDescent="0.35">
      <c r="A53" s="51"/>
      <c r="B53" s="32"/>
      <c r="C53" s="33"/>
      <c r="D53" s="34"/>
      <c r="E53" s="138"/>
      <c r="F53" s="154"/>
      <c r="G53" s="155"/>
      <c r="H53" s="138"/>
      <c r="I53" s="139"/>
      <c r="J53" s="138"/>
      <c r="K53" s="156"/>
      <c r="L53" s="138"/>
      <c r="M53" s="155"/>
      <c r="N53" s="157"/>
      <c r="O53" s="158"/>
      <c r="P53" s="159">
        <f t="shared" si="0"/>
        <v>0</v>
      </c>
      <c r="Q53" s="31" t="str">
        <f t="shared" si="1"/>
        <v>Ja</v>
      </c>
      <c r="R53" s="90" t="str">
        <f>IF(NOT(ISBLANK(A53)),IF(VLOOKUP(A53,'Angaben zur Einrichtung'!$A$45:$J$248,9,FALSE)="ja","Nein","Ja"),"-")</f>
        <v>-</v>
      </c>
    </row>
    <row r="54" spans="1:18" ht="30" customHeight="1" thickBot="1" x14ac:dyDescent="0.35">
      <c r="A54" s="51"/>
      <c r="B54" s="32"/>
      <c r="C54" s="33"/>
      <c r="D54" s="34"/>
      <c r="E54" s="138"/>
      <c r="F54" s="154"/>
      <c r="G54" s="155"/>
      <c r="H54" s="138"/>
      <c r="I54" s="139"/>
      <c r="J54" s="138"/>
      <c r="K54" s="156"/>
      <c r="L54" s="138"/>
      <c r="M54" s="155"/>
      <c r="N54" s="157"/>
      <c r="O54" s="158"/>
      <c r="P54" s="159">
        <f t="shared" si="0"/>
        <v>0</v>
      </c>
      <c r="Q54" s="31" t="str">
        <f t="shared" si="1"/>
        <v>Ja</v>
      </c>
      <c r="R54" s="90" t="str">
        <f>IF(NOT(ISBLANK(A54)),IF(VLOOKUP(A54,'Angaben zur Einrichtung'!$A$45:$J$248,9,FALSE)="ja","Nein","Ja"),"-")</f>
        <v>-</v>
      </c>
    </row>
    <row r="55" spans="1:18" ht="30" customHeight="1" thickBot="1" x14ac:dyDescent="0.35">
      <c r="A55" s="51"/>
      <c r="B55" s="32"/>
      <c r="C55" s="33"/>
      <c r="D55" s="34"/>
      <c r="E55" s="138"/>
      <c r="F55" s="154"/>
      <c r="G55" s="155"/>
      <c r="H55" s="138"/>
      <c r="I55" s="139"/>
      <c r="J55" s="138"/>
      <c r="K55" s="156"/>
      <c r="L55" s="138"/>
      <c r="M55" s="155"/>
      <c r="N55" s="157"/>
      <c r="O55" s="158"/>
      <c r="P55" s="159">
        <f t="shared" si="0"/>
        <v>0</v>
      </c>
      <c r="Q55" s="31" t="str">
        <f t="shared" si="1"/>
        <v>Ja</v>
      </c>
      <c r="R55" s="90" t="str">
        <f>IF(NOT(ISBLANK(A55)),IF(VLOOKUP(A55,'Angaben zur Einrichtung'!$A$45:$J$248,9,FALSE)="ja","Nein","Ja"),"-")</f>
        <v>-</v>
      </c>
    </row>
    <row r="56" spans="1:18" ht="30" customHeight="1" thickBot="1" x14ac:dyDescent="0.35">
      <c r="A56" s="51"/>
      <c r="B56" s="32"/>
      <c r="C56" s="33"/>
      <c r="D56" s="34"/>
      <c r="E56" s="138"/>
      <c r="F56" s="154"/>
      <c r="G56" s="155"/>
      <c r="H56" s="138"/>
      <c r="I56" s="139"/>
      <c r="J56" s="138"/>
      <c r="K56" s="156"/>
      <c r="L56" s="138"/>
      <c r="M56" s="155"/>
      <c r="N56" s="157"/>
      <c r="O56" s="158"/>
      <c r="P56" s="159">
        <f t="shared" si="0"/>
        <v>0</v>
      </c>
      <c r="Q56" s="31" t="str">
        <f t="shared" si="1"/>
        <v>Ja</v>
      </c>
      <c r="R56" s="90" t="str">
        <f>IF(NOT(ISBLANK(A56)),IF(VLOOKUP(A56,'Angaben zur Einrichtung'!$A$45:$J$248,9,FALSE)="ja","Nein","Ja"),"-")</f>
        <v>-</v>
      </c>
    </row>
    <row r="57" spans="1:18" ht="30" customHeight="1" thickBot="1" x14ac:dyDescent="0.35">
      <c r="A57" s="51"/>
      <c r="B57" s="32"/>
      <c r="C57" s="33"/>
      <c r="D57" s="34"/>
      <c r="E57" s="138"/>
      <c r="F57" s="154"/>
      <c r="G57" s="155"/>
      <c r="H57" s="138"/>
      <c r="I57" s="139"/>
      <c r="J57" s="138"/>
      <c r="K57" s="156"/>
      <c r="L57" s="138"/>
      <c r="M57" s="155"/>
      <c r="N57" s="157"/>
      <c r="O57" s="158"/>
      <c r="P57" s="159">
        <f t="shared" si="0"/>
        <v>0</v>
      </c>
      <c r="Q57" s="31" t="str">
        <f t="shared" si="1"/>
        <v>Ja</v>
      </c>
      <c r="R57" s="90" t="str">
        <f>IF(NOT(ISBLANK(A57)),IF(VLOOKUP(A57,'Angaben zur Einrichtung'!$A$45:$J$248,9,FALSE)="ja","Nein","Ja"),"-")</f>
        <v>-</v>
      </c>
    </row>
    <row r="58" spans="1:18" ht="30" customHeight="1" thickBot="1" x14ac:dyDescent="0.35">
      <c r="A58" s="51"/>
      <c r="B58" s="32"/>
      <c r="C58" s="33"/>
      <c r="D58" s="34"/>
      <c r="E58" s="138"/>
      <c r="F58" s="154"/>
      <c r="G58" s="155"/>
      <c r="H58" s="138"/>
      <c r="I58" s="139"/>
      <c r="J58" s="138"/>
      <c r="K58" s="156"/>
      <c r="L58" s="138"/>
      <c r="M58" s="155"/>
      <c r="N58" s="157"/>
      <c r="O58" s="158"/>
      <c r="P58" s="159">
        <f t="shared" si="0"/>
        <v>0</v>
      </c>
      <c r="Q58" s="31" t="str">
        <f t="shared" si="1"/>
        <v>Ja</v>
      </c>
      <c r="R58" s="90" t="str">
        <f>IF(NOT(ISBLANK(A58)),IF(VLOOKUP(A58,'Angaben zur Einrichtung'!$A$45:$J$248,9,FALSE)="ja","Nein","Ja"),"-")</f>
        <v>-</v>
      </c>
    </row>
    <row r="59" spans="1:18" ht="30" customHeight="1" thickBot="1" x14ac:dyDescent="0.35">
      <c r="A59" s="51"/>
      <c r="B59" s="32"/>
      <c r="C59" s="33"/>
      <c r="D59" s="34"/>
      <c r="E59" s="138"/>
      <c r="F59" s="154"/>
      <c r="G59" s="155"/>
      <c r="H59" s="138"/>
      <c r="I59" s="139"/>
      <c r="J59" s="138"/>
      <c r="K59" s="156"/>
      <c r="L59" s="138"/>
      <c r="M59" s="155"/>
      <c r="N59" s="157"/>
      <c r="O59" s="158"/>
      <c r="P59" s="159">
        <f t="shared" si="0"/>
        <v>0</v>
      </c>
      <c r="Q59" s="31" t="str">
        <f t="shared" si="1"/>
        <v>Ja</v>
      </c>
      <c r="R59" s="90" t="str">
        <f>IF(NOT(ISBLANK(A59)),IF(VLOOKUP(A59,'Angaben zur Einrichtung'!$A$45:$J$248,9,FALSE)="ja","Nein","Ja"),"-")</f>
        <v>-</v>
      </c>
    </row>
    <row r="60" spans="1:18" ht="30" customHeight="1" thickBot="1" x14ac:dyDescent="0.35">
      <c r="A60" s="51"/>
      <c r="B60" s="32"/>
      <c r="C60" s="33"/>
      <c r="D60" s="34"/>
      <c r="E60" s="138"/>
      <c r="F60" s="154"/>
      <c r="G60" s="155"/>
      <c r="H60" s="138"/>
      <c r="I60" s="139"/>
      <c r="J60" s="138"/>
      <c r="K60" s="156"/>
      <c r="L60" s="138"/>
      <c r="M60" s="155"/>
      <c r="N60" s="157"/>
      <c r="O60" s="158"/>
      <c r="P60" s="159">
        <f t="shared" si="0"/>
        <v>0</v>
      </c>
      <c r="Q60" s="31" t="str">
        <f t="shared" si="1"/>
        <v>Ja</v>
      </c>
      <c r="R60" s="90" t="str">
        <f>IF(NOT(ISBLANK(A60)),IF(VLOOKUP(A60,'Angaben zur Einrichtung'!$A$45:$J$248,9,FALSE)="ja","Nein","Ja"),"-")</f>
        <v>-</v>
      </c>
    </row>
    <row r="61" spans="1:18" ht="30" customHeight="1" thickBot="1" x14ac:dyDescent="0.35">
      <c r="A61" s="51"/>
      <c r="B61" s="32"/>
      <c r="C61" s="33"/>
      <c r="D61" s="34"/>
      <c r="E61" s="138"/>
      <c r="F61" s="154"/>
      <c r="G61" s="155"/>
      <c r="H61" s="138"/>
      <c r="I61" s="139"/>
      <c r="J61" s="138"/>
      <c r="K61" s="156"/>
      <c r="L61" s="138"/>
      <c r="M61" s="155"/>
      <c r="N61" s="157"/>
      <c r="O61" s="158"/>
      <c r="P61" s="159">
        <f t="shared" si="0"/>
        <v>0</v>
      </c>
      <c r="Q61" s="31" t="str">
        <f t="shared" si="1"/>
        <v>Ja</v>
      </c>
      <c r="R61" s="90" t="str">
        <f>IF(NOT(ISBLANK(A61)),IF(VLOOKUP(A61,'Angaben zur Einrichtung'!$A$45:$J$248,9,FALSE)="ja","Nein","Ja"),"-")</f>
        <v>-</v>
      </c>
    </row>
    <row r="62" spans="1:18" ht="30" customHeight="1" thickBot="1" x14ac:dyDescent="0.35">
      <c r="A62" s="51"/>
      <c r="B62" s="32"/>
      <c r="C62" s="33"/>
      <c r="D62" s="34"/>
      <c r="E62" s="138"/>
      <c r="F62" s="154"/>
      <c r="G62" s="155"/>
      <c r="H62" s="138"/>
      <c r="I62" s="139"/>
      <c r="J62" s="138"/>
      <c r="K62" s="156"/>
      <c r="L62" s="138"/>
      <c r="M62" s="155"/>
      <c r="N62" s="157"/>
      <c r="O62" s="158"/>
      <c r="P62" s="159">
        <f t="shared" si="0"/>
        <v>0</v>
      </c>
      <c r="Q62" s="31" t="str">
        <f t="shared" si="1"/>
        <v>Ja</v>
      </c>
      <c r="R62" s="90" t="str">
        <f>IF(NOT(ISBLANK(A62)),IF(VLOOKUP(A62,'Angaben zur Einrichtung'!$A$45:$J$248,9,FALSE)="ja","Nein","Ja"),"-")</f>
        <v>-</v>
      </c>
    </row>
    <row r="63" spans="1:18" ht="30" customHeight="1" thickBot="1" x14ac:dyDescent="0.35">
      <c r="A63" s="51"/>
      <c r="B63" s="32"/>
      <c r="C63" s="33"/>
      <c r="D63" s="34"/>
      <c r="E63" s="138"/>
      <c r="F63" s="154"/>
      <c r="G63" s="155"/>
      <c r="H63" s="138"/>
      <c r="I63" s="139"/>
      <c r="J63" s="138"/>
      <c r="K63" s="156"/>
      <c r="L63" s="138"/>
      <c r="M63" s="155"/>
      <c r="N63" s="157"/>
      <c r="O63" s="158"/>
      <c r="P63" s="159">
        <f t="shared" si="0"/>
        <v>0</v>
      </c>
      <c r="Q63" s="31" t="str">
        <f t="shared" si="1"/>
        <v>Ja</v>
      </c>
      <c r="R63" s="90" t="str">
        <f>IF(NOT(ISBLANK(A63)),IF(VLOOKUP(A63,'Angaben zur Einrichtung'!$A$45:$J$248,9,FALSE)="ja","Nein","Ja"),"-")</f>
        <v>-</v>
      </c>
    </row>
    <row r="64" spans="1:18" ht="30" customHeight="1" thickBot="1" x14ac:dyDescent="0.35">
      <c r="A64" s="51"/>
      <c r="B64" s="32"/>
      <c r="C64" s="33"/>
      <c r="D64" s="34"/>
      <c r="E64" s="138"/>
      <c r="F64" s="154"/>
      <c r="G64" s="155"/>
      <c r="H64" s="138"/>
      <c r="I64" s="139"/>
      <c r="J64" s="138"/>
      <c r="K64" s="156"/>
      <c r="L64" s="138"/>
      <c r="M64" s="155"/>
      <c r="N64" s="157"/>
      <c r="O64" s="158"/>
      <c r="P64" s="159">
        <f t="shared" si="0"/>
        <v>0</v>
      </c>
      <c r="Q64" s="31" t="str">
        <f t="shared" si="1"/>
        <v>Ja</v>
      </c>
      <c r="R64" s="90" t="str">
        <f>IF(NOT(ISBLANK(A64)),IF(VLOOKUP(A64,'Angaben zur Einrichtung'!$A$45:$J$248,9,FALSE)="ja","Nein","Ja"),"-")</f>
        <v>-</v>
      </c>
    </row>
    <row r="65" spans="1:18" ht="30" customHeight="1" thickBot="1" x14ac:dyDescent="0.35">
      <c r="A65" s="51"/>
      <c r="B65" s="32"/>
      <c r="C65" s="33"/>
      <c r="D65" s="34"/>
      <c r="E65" s="138"/>
      <c r="F65" s="154"/>
      <c r="G65" s="155"/>
      <c r="H65" s="138"/>
      <c r="I65" s="139"/>
      <c r="J65" s="138"/>
      <c r="K65" s="156"/>
      <c r="L65" s="138"/>
      <c r="M65" s="155"/>
      <c r="N65" s="157"/>
      <c r="O65" s="158"/>
      <c r="P65" s="159">
        <f t="shared" si="0"/>
        <v>0</v>
      </c>
      <c r="Q65" s="31" t="str">
        <f t="shared" si="1"/>
        <v>Ja</v>
      </c>
      <c r="R65" s="90" t="str">
        <f>IF(NOT(ISBLANK(A65)),IF(VLOOKUP(A65,'Angaben zur Einrichtung'!$A$45:$J$248,9,FALSE)="ja","Nein","Ja"),"-")</f>
        <v>-</v>
      </c>
    </row>
    <row r="66" spans="1:18" ht="30" customHeight="1" thickBot="1" x14ac:dyDescent="0.35">
      <c r="A66" s="51"/>
      <c r="B66" s="32"/>
      <c r="C66" s="33"/>
      <c r="D66" s="34"/>
      <c r="E66" s="138"/>
      <c r="F66" s="154"/>
      <c r="G66" s="155"/>
      <c r="H66" s="138"/>
      <c r="I66" s="139"/>
      <c r="J66" s="138"/>
      <c r="K66" s="156"/>
      <c r="L66" s="138"/>
      <c r="M66" s="155"/>
      <c r="N66" s="157"/>
      <c r="O66" s="158"/>
      <c r="P66" s="159">
        <f t="shared" si="0"/>
        <v>0</v>
      </c>
      <c r="Q66" s="31" t="str">
        <f t="shared" si="1"/>
        <v>Ja</v>
      </c>
      <c r="R66" s="90" t="str">
        <f>IF(NOT(ISBLANK(A66)),IF(VLOOKUP(A66,'Angaben zur Einrichtung'!$A$45:$J$248,9,FALSE)="ja","Nein","Ja"),"-")</f>
        <v>-</v>
      </c>
    </row>
    <row r="67" spans="1:18" ht="30" customHeight="1" thickBot="1" x14ac:dyDescent="0.35">
      <c r="A67" s="51"/>
      <c r="B67" s="32"/>
      <c r="C67" s="33"/>
      <c r="D67" s="34"/>
      <c r="E67" s="138"/>
      <c r="F67" s="154"/>
      <c r="G67" s="155"/>
      <c r="H67" s="138"/>
      <c r="I67" s="139"/>
      <c r="J67" s="138"/>
      <c r="K67" s="156"/>
      <c r="L67" s="138"/>
      <c r="M67" s="155"/>
      <c r="N67" s="157"/>
      <c r="O67" s="158"/>
      <c r="P67" s="159">
        <f t="shared" si="0"/>
        <v>0</v>
      </c>
      <c r="Q67" s="31" t="str">
        <f t="shared" si="1"/>
        <v>Ja</v>
      </c>
      <c r="R67" s="90" t="str">
        <f>IF(NOT(ISBLANK(A67)),IF(VLOOKUP(A67,'Angaben zur Einrichtung'!$A$45:$J$248,9,FALSE)="ja","Nein","Ja"),"-")</f>
        <v>-</v>
      </c>
    </row>
    <row r="68" spans="1:18" ht="30" customHeight="1" thickBot="1" x14ac:dyDescent="0.35">
      <c r="A68" s="51"/>
      <c r="B68" s="32"/>
      <c r="C68" s="33"/>
      <c r="D68" s="34"/>
      <c r="E68" s="138"/>
      <c r="F68" s="154"/>
      <c r="G68" s="155"/>
      <c r="H68" s="138"/>
      <c r="I68" s="139"/>
      <c r="J68" s="138"/>
      <c r="K68" s="156"/>
      <c r="L68" s="138"/>
      <c r="M68" s="155"/>
      <c r="N68" s="157"/>
      <c r="O68" s="158"/>
      <c r="P68" s="159">
        <f t="shared" si="0"/>
        <v>0</v>
      </c>
      <c r="Q68" s="31" t="str">
        <f t="shared" si="1"/>
        <v>Ja</v>
      </c>
      <c r="R68" s="90" t="str">
        <f>IF(NOT(ISBLANK(A68)),IF(VLOOKUP(A68,'Angaben zur Einrichtung'!$A$45:$J$248,9,FALSE)="ja","Nein","Ja"),"-")</f>
        <v>-</v>
      </c>
    </row>
    <row r="69" spans="1:18" ht="30" customHeight="1" thickBot="1" x14ac:dyDescent="0.35">
      <c r="A69" s="51"/>
      <c r="B69" s="32"/>
      <c r="C69" s="33"/>
      <c r="D69" s="34"/>
      <c r="E69" s="138"/>
      <c r="F69" s="154"/>
      <c r="G69" s="155"/>
      <c r="H69" s="138"/>
      <c r="I69" s="139"/>
      <c r="J69" s="138"/>
      <c r="K69" s="156"/>
      <c r="L69" s="138"/>
      <c r="M69" s="155"/>
      <c r="N69" s="157"/>
      <c r="O69" s="158"/>
      <c r="P69" s="159">
        <f t="shared" si="0"/>
        <v>0</v>
      </c>
      <c r="Q69" s="31" t="str">
        <f t="shared" si="1"/>
        <v>Ja</v>
      </c>
      <c r="R69" s="90" t="str">
        <f>IF(NOT(ISBLANK(A69)),IF(VLOOKUP(A69,'Angaben zur Einrichtung'!$A$45:$J$248,9,FALSE)="ja","Nein","Ja"),"-")</f>
        <v>-</v>
      </c>
    </row>
    <row r="70" spans="1:18" ht="30" customHeight="1" thickBot="1" x14ac:dyDescent="0.35">
      <c r="A70" s="51"/>
      <c r="B70" s="32"/>
      <c r="C70" s="33"/>
      <c r="D70" s="34"/>
      <c r="E70" s="138"/>
      <c r="F70" s="154"/>
      <c r="G70" s="155"/>
      <c r="H70" s="138"/>
      <c r="I70" s="139"/>
      <c r="J70" s="138"/>
      <c r="K70" s="156"/>
      <c r="L70" s="138"/>
      <c r="M70" s="155"/>
      <c r="N70" s="157"/>
      <c r="O70" s="158"/>
      <c r="P70" s="159">
        <f t="shared" ref="P70:P100" si="2">SUM(E70:O70)</f>
        <v>0</v>
      </c>
      <c r="Q70" s="31" t="str">
        <f t="shared" ref="Q70:Q100" si="3">IF(AND(E70+F70&gt;5,H70+I70&gt;3,J70+L70&gt;3,G70&gt;1,K70+M70&gt;3,N70+O70&gt;3),"Nein","Ja")</f>
        <v>Ja</v>
      </c>
      <c r="R70" s="90" t="str">
        <f>IF(NOT(ISBLANK(A70)),IF(VLOOKUP(A70,'Angaben zur Einrichtung'!$A$45:$J$248,9,FALSE)="ja","Nein","Ja"),"-")</f>
        <v>-</v>
      </c>
    </row>
    <row r="71" spans="1:18" ht="30" customHeight="1" thickBot="1" x14ac:dyDescent="0.35">
      <c r="A71" s="51"/>
      <c r="B71" s="32"/>
      <c r="C71" s="33"/>
      <c r="D71" s="34"/>
      <c r="E71" s="138"/>
      <c r="F71" s="154"/>
      <c r="G71" s="155"/>
      <c r="H71" s="138"/>
      <c r="I71" s="139"/>
      <c r="J71" s="138"/>
      <c r="K71" s="156"/>
      <c r="L71" s="138"/>
      <c r="M71" s="155"/>
      <c r="N71" s="157"/>
      <c r="O71" s="158"/>
      <c r="P71" s="159">
        <f t="shared" si="2"/>
        <v>0</v>
      </c>
      <c r="Q71" s="31" t="str">
        <f t="shared" si="3"/>
        <v>Ja</v>
      </c>
      <c r="R71" s="90" t="str">
        <f>IF(NOT(ISBLANK(A71)),IF(VLOOKUP(A71,'Angaben zur Einrichtung'!$A$45:$J$248,9,FALSE)="ja","Nein","Ja"),"-")</f>
        <v>-</v>
      </c>
    </row>
    <row r="72" spans="1:18" ht="30" customHeight="1" thickBot="1" x14ac:dyDescent="0.35">
      <c r="A72" s="51"/>
      <c r="B72" s="32"/>
      <c r="C72" s="33"/>
      <c r="D72" s="34"/>
      <c r="E72" s="138"/>
      <c r="F72" s="154"/>
      <c r="G72" s="155"/>
      <c r="H72" s="138"/>
      <c r="I72" s="139"/>
      <c r="J72" s="138"/>
      <c r="K72" s="156"/>
      <c r="L72" s="138"/>
      <c r="M72" s="155"/>
      <c r="N72" s="157"/>
      <c r="O72" s="158"/>
      <c r="P72" s="159">
        <f t="shared" si="2"/>
        <v>0</v>
      </c>
      <c r="Q72" s="31" t="str">
        <f t="shared" si="3"/>
        <v>Ja</v>
      </c>
      <c r="R72" s="90" t="str">
        <f>IF(NOT(ISBLANK(A72)),IF(VLOOKUP(A72,'Angaben zur Einrichtung'!$A$45:$J$248,9,FALSE)="ja","Nein","Ja"),"-")</f>
        <v>-</v>
      </c>
    </row>
    <row r="73" spans="1:18" ht="30" customHeight="1" thickBot="1" x14ac:dyDescent="0.35">
      <c r="A73" s="51"/>
      <c r="B73" s="32"/>
      <c r="C73" s="33"/>
      <c r="D73" s="34"/>
      <c r="E73" s="138"/>
      <c r="F73" s="154"/>
      <c r="G73" s="155"/>
      <c r="H73" s="138"/>
      <c r="I73" s="139"/>
      <c r="J73" s="138"/>
      <c r="K73" s="156"/>
      <c r="L73" s="138"/>
      <c r="M73" s="155"/>
      <c r="N73" s="157"/>
      <c r="O73" s="158"/>
      <c r="P73" s="159">
        <f t="shared" si="2"/>
        <v>0</v>
      </c>
      <c r="Q73" s="31" t="str">
        <f t="shared" si="3"/>
        <v>Ja</v>
      </c>
      <c r="R73" s="90" t="str">
        <f>IF(NOT(ISBLANK(A73)),IF(VLOOKUP(A73,'Angaben zur Einrichtung'!$A$45:$J$248,9,FALSE)="ja","Nein","Ja"),"-")</f>
        <v>-</v>
      </c>
    </row>
    <row r="74" spans="1:18" ht="30" customHeight="1" thickBot="1" x14ac:dyDescent="0.35">
      <c r="A74" s="51"/>
      <c r="B74" s="32"/>
      <c r="C74" s="33"/>
      <c r="D74" s="34"/>
      <c r="E74" s="138"/>
      <c r="F74" s="154"/>
      <c r="G74" s="155"/>
      <c r="H74" s="138"/>
      <c r="I74" s="139"/>
      <c r="J74" s="138"/>
      <c r="K74" s="156"/>
      <c r="L74" s="138"/>
      <c r="M74" s="155"/>
      <c r="N74" s="157"/>
      <c r="O74" s="158"/>
      <c r="P74" s="159">
        <f t="shared" si="2"/>
        <v>0</v>
      </c>
      <c r="Q74" s="31" t="str">
        <f t="shared" si="3"/>
        <v>Ja</v>
      </c>
      <c r="R74" s="90" t="str">
        <f>IF(NOT(ISBLANK(A74)),IF(VLOOKUP(A74,'Angaben zur Einrichtung'!$A$45:$J$248,9,FALSE)="ja","Nein","Ja"),"-")</f>
        <v>-</v>
      </c>
    </row>
    <row r="75" spans="1:18" ht="30" customHeight="1" thickBot="1" x14ac:dyDescent="0.35">
      <c r="A75" s="51"/>
      <c r="B75" s="32"/>
      <c r="C75" s="33"/>
      <c r="D75" s="34"/>
      <c r="E75" s="138"/>
      <c r="F75" s="154"/>
      <c r="G75" s="155"/>
      <c r="H75" s="138"/>
      <c r="I75" s="139"/>
      <c r="J75" s="138"/>
      <c r="K75" s="156"/>
      <c r="L75" s="138"/>
      <c r="M75" s="155"/>
      <c r="N75" s="157"/>
      <c r="O75" s="158"/>
      <c r="P75" s="159">
        <f t="shared" si="2"/>
        <v>0</v>
      </c>
      <c r="Q75" s="31" t="str">
        <f t="shared" si="3"/>
        <v>Ja</v>
      </c>
      <c r="R75" s="90" t="str">
        <f>IF(NOT(ISBLANK(A75)),IF(VLOOKUP(A75,'Angaben zur Einrichtung'!$A$45:$J$248,9,FALSE)="ja","Nein","Ja"),"-")</f>
        <v>-</v>
      </c>
    </row>
    <row r="76" spans="1:18" ht="30" customHeight="1" thickBot="1" x14ac:dyDescent="0.35">
      <c r="A76" s="51"/>
      <c r="B76" s="32"/>
      <c r="C76" s="33"/>
      <c r="D76" s="34"/>
      <c r="E76" s="138"/>
      <c r="F76" s="154"/>
      <c r="G76" s="155"/>
      <c r="H76" s="138"/>
      <c r="I76" s="139"/>
      <c r="J76" s="138"/>
      <c r="K76" s="156"/>
      <c r="L76" s="138"/>
      <c r="M76" s="155"/>
      <c r="N76" s="157"/>
      <c r="O76" s="158"/>
      <c r="P76" s="159">
        <f t="shared" si="2"/>
        <v>0</v>
      </c>
      <c r="Q76" s="31" t="str">
        <f t="shared" si="3"/>
        <v>Ja</v>
      </c>
      <c r="R76" s="90" t="str">
        <f>IF(NOT(ISBLANK(A76)),IF(VLOOKUP(A76,'Angaben zur Einrichtung'!$A$45:$J$248,9,FALSE)="ja","Nein","Ja"),"-")</f>
        <v>-</v>
      </c>
    </row>
    <row r="77" spans="1:18" ht="30" customHeight="1" thickBot="1" x14ac:dyDescent="0.35">
      <c r="A77" s="51"/>
      <c r="B77" s="32"/>
      <c r="C77" s="33"/>
      <c r="D77" s="34"/>
      <c r="E77" s="138"/>
      <c r="F77" s="154"/>
      <c r="G77" s="155"/>
      <c r="H77" s="138"/>
      <c r="I77" s="139"/>
      <c r="J77" s="138"/>
      <c r="K77" s="156"/>
      <c r="L77" s="138"/>
      <c r="M77" s="155"/>
      <c r="N77" s="157"/>
      <c r="O77" s="158"/>
      <c r="P77" s="159">
        <f t="shared" si="2"/>
        <v>0</v>
      </c>
      <c r="Q77" s="31" t="str">
        <f t="shared" si="3"/>
        <v>Ja</v>
      </c>
      <c r="R77" s="90" t="str">
        <f>IF(NOT(ISBLANK(A77)),IF(VLOOKUP(A77,'Angaben zur Einrichtung'!$A$45:$J$248,9,FALSE)="ja","Nein","Ja"),"-")</f>
        <v>-</v>
      </c>
    </row>
    <row r="78" spans="1:18" ht="30" customHeight="1" thickBot="1" x14ac:dyDescent="0.35">
      <c r="A78" s="51"/>
      <c r="B78" s="32"/>
      <c r="C78" s="33"/>
      <c r="D78" s="34"/>
      <c r="E78" s="138"/>
      <c r="F78" s="154"/>
      <c r="G78" s="155"/>
      <c r="H78" s="138"/>
      <c r="I78" s="139"/>
      <c r="J78" s="138"/>
      <c r="K78" s="156"/>
      <c r="L78" s="138"/>
      <c r="M78" s="155"/>
      <c r="N78" s="157"/>
      <c r="O78" s="158"/>
      <c r="P78" s="159">
        <f t="shared" si="2"/>
        <v>0</v>
      </c>
      <c r="Q78" s="31" t="str">
        <f t="shared" si="3"/>
        <v>Ja</v>
      </c>
      <c r="R78" s="90" t="str">
        <f>IF(NOT(ISBLANK(A78)),IF(VLOOKUP(A78,'Angaben zur Einrichtung'!$A$45:$J$248,9,FALSE)="ja","Nein","Ja"),"-")</f>
        <v>-</v>
      </c>
    </row>
    <row r="79" spans="1:18" ht="30" customHeight="1" thickBot="1" x14ac:dyDescent="0.35">
      <c r="A79" s="51"/>
      <c r="B79" s="32"/>
      <c r="C79" s="33"/>
      <c r="D79" s="34"/>
      <c r="E79" s="138"/>
      <c r="F79" s="154"/>
      <c r="G79" s="155"/>
      <c r="H79" s="138"/>
      <c r="I79" s="139"/>
      <c r="J79" s="138"/>
      <c r="K79" s="156"/>
      <c r="L79" s="138"/>
      <c r="M79" s="155"/>
      <c r="N79" s="157"/>
      <c r="O79" s="158"/>
      <c r="P79" s="159">
        <f t="shared" si="2"/>
        <v>0</v>
      </c>
      <c r="Q79" s="31" t="str">
        <f t="shared" si="3"/>
        <v>Ja</v>
      </c>
      <c r="R79" s="90" t="str">
        <f>IF(NOT(ISBLANK(A79)),IF(VLOOKUP(A79,'Angaben zur Einrichtung'!$A$45:$J$248,9,FALSE)="ja","Nein","Ja"),"-")</f>
        <v>-</v>
      </c>
    </row>
    <row r="80" spans="1:18" ht="30" customHeight="1" thickBot="1" x14ac:dyDescent="0.35">
      <c r="A80" s="51"/>
      <c r="B80" s="32"/>
      <c r="C80" s="33"/>
      <c r="D80" s="34"/>
      <c r="E80" s="138"/>
      <c r="F80" s="154"/>
      <c r="G80" s="155"/>
      <c r="H80" s="138"/>
      <c r="I80" s="139"/>
      <c r="J80" s="138"/>
      <c r="K80" s="156"/>
      <c r="L80" s="138"/>
      <c r="M80" s="155"/>
      <c r="N80" s="157"/>
      <c r="O80" s="158"/>
      <c r="P80" s="159">
        <f t="shared" si="2"/>
        <v>0</v>
      </c>
      <c r="Q80" s="31" t="str">
        <f t="shared" si="3"/>
        <v>Ja</v>
      </c>
      <c r="R80" s="90" t="str">
        <f>IF(NOT(ISBLANK(A80)),IF(VLOOKUP(A80,'Angaben zur Einrichtung'!$A$45:$J$248,9,FALSE)="ja","Nein","Ja"),"-")</f>
        <v>-</v>
      </c>
    </row>
    <row r="81" spans="1:18" ht="30" customHeight="1" thickBot="1" x14ac:dyDescent="0.35">
      <c r="A81" s="51"/>
      <c r="B81" s="32"/>
      <c r="C81" s="33"/>
      <c r="D81" s="34"/>
      <c r="E81" s="138"/>
      <c r="F81" s="154"/>
      <c r="G81" s="155"/>
      <c r="H81" s="138"/>
      <c r="I81" s="139"/>
      <c r="J81" s="138"/>
      <c r="K81" s="156"/>
      <c r="L81" s="138"/>
      <c r="M81" s="155"/>
      <c r="N81" s="157"/>
      <c r="O81" s="158"/>
      <c r="P81" s="159">
        <f t="shared" si="2"/>
        <v>0</v>
      </c>
      <c r="Q81" s="31" t="str">
        <f t="shared" si="3"/>
        <v>Ja</v>
      </c>
      <c r="R81" s="90" t="str">
        <f>IF(NOT(ISBLANK(A81)),IF(VLOOKUP(A81,'Angaben zur Einrichtung'!$A$45:$J$248,9,FALSE)="ja","Nein","Ja"),"-")</f>
        <v>-</v>
      </c>
    </row>
    <row r="82" spans="1:18" ht="30" customHeight="1" thickBot="1" x14ac:dyDescent="0.35">
      <c r="A82" s="51"/>
      <c r="B82" s="32"/>
      <c r="C82" s="33"/>
      <c r="D82" s="34"/>
      <c r="E82" s="138"/>
      <c r="F82" s="154"/>
      <c r="G82" s="155"/>
      <c r="H82" s="138"/>
      <c r="I82" s="139"/>
      <c r="J82" s="138"/>
      <c r="K82" s="156"/>
      <c r="L82" s="138"/>
      <c r="M82" s="155"/>
      <c r="N82" s="157"/>
      <c r="O82" s="158"/>
      <c r="P82" s="159">
        <f t="shared" si="2"/>
        <v>0</v>
      </c>
      <c r="Q82" s="31" t="str">
        <f t="shared" si="3"/>
        <v>Ja</v>
      </c>
      <c r="R82" s="90" t="str">
        <f>IF(NOT(ISBLANK(A82)),IF(VLOOKUP(A82,'Angaben zur Einrichtung'!$A$45:$J$248,9,FALSE)="ja","Nein","Ja"),"-")</f>
        <v>-</v>
      </c>
    </row>
    <row r="83" spans="1:18" ht="30" customHeight="1" thickBot="1" x14ac:dyDescent="0.35">
      <c r="A83" s="51"/>
      <c r="B83" s="32"/>
      <c r="C83" s="33"/>
      <c r="D83" s="34"/>
      <c r="E83" s="138"/>
      <c r="F83" s="154"/>
      <c r="G83" s="155"/>
      <c r="H83" s="138"/>
      <c r="I83" s="139"/>
      <c r="J83" s="138"/>
      <c r="K83" s="156"/>
      <c r="L83" s="138"/>
      <c r="M83" s="155"/>
      <c r="N83" s="157"/>
      <c r="O83" s="158"/>
      <c r="P83" s="159">
        <f t="shared" si="2"/>
        <v>0</v>
      </c>
      <c r="Q83" s="31" t="str">
        <f t="shared" si="3"/>
        <v>Ja</v>
      </c>
      <c r="R83" s="90" t="str">
        <f>IF(NOT(ISBLANK(A83)),IF(VLOOKUP(A83,'Angaben zur Einrichtung'!$A$45:$J$248,9,FALSE)="ja","Nein","Ja"),"-")</f>
        <v>-</v>
      </c>
    </row>
    <row r="84" spans="1:18" ht="30" customHeight="1" thickBot="1" x14ac:dyDescent="0.35">
      <c r="A84" s="51"/>
      <c r="B84" s="32"/>
      <c r="C84" s="33"/>
      <c r="D84" s="34"/>
      <c r="E84" s="138"/>
      <c r="F84" s="154"/>
      <c r="G84" s="155"/>
      <c r="H84" s="138"/>
      <c r="I84" s="139"/>
      <c r="J84" s="138"/>
      <c r="K84" s="156"/>
      <c r="L84" s="138"/>
      <c r="M84" s="155"/>
      <c r="N84" s="157"/>
      <c r="O84" s="158"/>
      <c r="P84" s="159">
        <f t="shared" si="2"/>
        <v>0</v>
      </c>
      <c r="Q84" s="31" t="str">
        <f t="shared" si="3"/>
        <v>Ja</v>
      </c>
      <c r="R84" s="90" t="str">
        <f>IF(NOT(ISBLANK(A84)),IF(VLOOKUP(A84,'Angaben zur Einrichtung'!$A$45:$J$248,9,FALSE)="ja","Nein","Ja"),"-")</f>
        <v>-</v>
      </c>
    </row>
    <row r="85" spans="1:18" ht="30" customHeight="1" thickBot="1" x14ac:dyDescent="0.35">
      <c r="A85" s="51"/>
      <c r="B85" s="32"/>
      <c r="C85" s="33"/>
      <c r="D85" s="34"/>
      <c r="E85" s="138"/>
      <c r="F85" s="154"/>
      <c r="G85" s="155"/>
      <c r="H85" s="138"/>
      <c r="I85" s="139"/>
      <c r="J85" s="138"/>
      <c r="K85" s="156"/>
      <c r="L85" s="138"/>
      <c r="M85" s="155"/>
      <c r="N85" s="157"/>
      <c r="O85" s="158"/>
      <c r="P85" s="159">
        <f t="shared" si="2"/>
        <v>0</v>
      </c>
      <c r="Q85" s="31" t="str">
        <f t="shared" si="3"/>
        <v>Ja</v>
      </c>
      <c r="R85" s="90" t="str">
        <f>IF(NOT(ISBLANK(A85)),IF(VLOOKUP(A85,'Angaben zur Einrichtung'!$A$45:$J$248,9,FALSE)="ja","Nein","Ja"),"-")</f>
        <v>-</v>
      </c>
    </row>
    <row r="86" spans="1:18" ht="30" customHeight="1" thickBot="1" x14ac:dyDescent="0.35">
      <c r="A86" s="51"/>
      <c r="B86" s="32"/>
      <c r="C86" s="33"/>
      <c r="D86" s="34"/>
      <c r="E86" s="138"/>
      <c r="F86" s="154"/>
      <c r="G86" s="155"/>
      <c r="H86" s="138"/>
      <c r="I86" s="139"/>
      <c r="J86" s="138"/>
      <c r="K86" s="156"/>
      <c r="L86" s="138"/>
      <c r="M86" s="155"/>
      <c r="N86" s="157"/>
      <c r="O86" s="158"/>
      <c r="P86" s="159">
        <f t="shared" si="2"/>
        <v>0</v>
      </c>
      <c r="Q86" s="31" t="str">
        <f t="shared" si="3"/>
        <v>Ja</v>
      </c>
      <c r="R86" s="90" t="str">
        <f>IF(NOT(ISBLANK(A86)),IF(VLOOKUP(A86,'Angaben zur Einrichtung'!$A$45:$J$248,9,FALSE)="ja","Nein","Ja"),"-")</f>
        <v>-</v>
      </c>
    </row>
    <row r="87" spans="1:18" ht="30" customHeight="1" thickBot="1" x14ac:dyDescent="0.35">
      <c r="A87" s="51"/>
      <c r="B87" s="32"/>
      <c r="C87" s="33"/>
      <c r="D87" s="34"/>
      <c r="E87" s="138"/>
      <c r="F87" s="154"/>
      <c r="G87" s="155"/>
      <c r="H87" s="138"/>
      <c r="I87" s="139"/>
      <c r="J87" s="138"/>
      <c r="K87" s="156"/>
      <c r="L87" s="138"/>
      <c r="M87" s="155"/>
      <c r="N87" s="157"/>
      <c r="O87" s="158"/>
      <c r="P87" s="159">
        <f t="shared" si="2"/>
        <v>0</v>
      </c>
      <c r="Q87" s="31" t="str">
        <f t="shared" si="3"/>
        <v>Ja</v>
      </c>
      <c r="R87" s="90" t="str">
        <f>IF(NOT(ISBLANK(A87)),IF(VLOOKUP(A87,'Angaben zur Einrichtung'!$A$45:$J$248,9,FALSE)="ja","Nein","Ja"),"-")</f>
        <v>-</v>
      </c>
    </row>
    <row r="88" spans="1:18" ht="30" customHeight="1" thickBot="1" x14ac:dyDescent="0.35">
      <c r="A88" s="51"/>
      <c r="B88" s="32"/>
      <c r="C88" s="33"/>
      <c r="D88" s="34"/>
      <c r="E88" s="138"/>
      <c r="F88" s="154"/>
      <c r="G88" s="155"/>
      <c r="H88" s="138"/>
      <c r="I88" s="139"/>
      <c r="J88" s="138"/>
      <c r="K88" s="156"/>
      <c r="L88" s="138"/>
      <c r="M88" s="155"/>
      <c r="N88" s="157"/>
      <c r="O88" s="158"/>
      <c r="P88" s="159">
        <f t="shared" si="2"/>
        <v>0</v>
      </c>
      <c r="Q88" s="31" t="str">
        <f t="shared" si="3"/>
        <v>Ja</v>
      </c>
      <c r="R88" s="90" t="str">
        <f>IF(NOT(ISBLANK(A88)),IF(VLOOKUP(A88,'Angaben zur Einrichtung'!$A$45:$J$248,9,FALSE)="ja","Nein","Ja"),"-")</f>
        <v>-</v>
      </c>
    </row>
    <row r="89" spans="1:18" ht="30" customHeight="1" thickBot="1" x14ac:dyDescent="0.35">
      <c r="A89" s="51"/>
      <c r="B89" s="32"/>
      <c r="C89" s="33"/>
      <c r="D89" s="34"/>
      <c r="E89" s="138"/>
      <c r="F89" s="154"/>
      <c r="G89" s="155"/>
      <c r="H89" s="138"/>
      <c r="I89" s="139"/>
      <c r="J89" s="138"/>
      <c r="K89" s="156"/>
      <c r="L89" s="138"/>
      <c r="M89" s="155"/>
      <c r="N89" s="157"/>
      <c r="O89" s="158"/>
      <c r="P89" s="159">
        <f t="shared" si="2"/>
        <v>0</v>
      </c>
      <c r="Q89" s="31" t="str">
        <f t="shared" si="3"/>
        <v>Ja</v>
      </c>
      <c r="R89" s="90" t="str">
        <f>IF(NOT(ISBLANK(A89)),IF(VLOOKUP(A89,'Angaben zur Einrichtung'!$A$45:$J$248,9,FALSE)="ja","Nein","Ja"),"-")</f>
        <v>-</v>
      </c>
    </row>
    <row r="90" spans="1:18" ht="30" customHeight="1" thickBot="1" x14ac:dyDescent="0.35">
      <c r="A90" s="51"/>
      <c r="B90" s="32"/>
      <c r="C90" s="33"/>
      <c r="D90" s="34"/>
      <c r="E90" s="138"/>
      <c r="F90" s="154"/>
      <c r="G90" s="155"/>
      <c r="H90" s="138"/>
      <c r="I90" s="139"/>
      <c r="J90" s="138"/>
      <c r="K90" s="156"/>
      <c r="L90" s="138"/>
      <c r="M90" s="155"/>
      <c r="N90" s="157"/>
      <c r="O90" s="158"/>
      <c r="P90" s="159">
        <f t="shared" si="2"/>
        <v>0</v>
      </c>
      <c r="Q90" s="31" t="str">
        <f t="shared" si="3"/>
        <v>Ja</v>
      </c>
      <c r="R90" s="90" t="str">
        <f>IF(NOT(ISBLANK(A90)),IF(VLOOKUP(A90,'Angaben zur Einrichtung'!$A$45:$J$248,9,FALSE)="ja","Nein","Ja"),"-")</f>
        <v>-</v>
      </c>
    </row>
    <row r="91" spans="1:18" ht="30" customHeight="1" thickBot="1" x14ac:dyDescent="0.35">
      <c r="A91" s="51"/>
      <c r="B91" s="32"/>
      <c r="C91" s="33"/>
      <c r="D91" s="34"/>
      <c r="E91" s="138"/>
      <c r="F91" s="154"/>
      <c r="G91" s="155"/>
      <c r="H91" s="138"/>
      <c r="I91" s="139"/>
      <c r="J91" s="138"/>
      <c r="K91" s="156"/>
      <c r="L91" s="138"/>
      <c r="M91" s="155"/>
      <c r="N91" s="157"/>
      <c r="O91" s="158"/>
      <c r="P91" s="159">
        <f t="shared" si="2"/>
        <v>0</v>
      </c>
      <c r="Q91" s="31" t="str">
        <f t="shared" si="3"/>
        <v>Ja</v>
      </c>
      <c r="R91" s="90" t="str">
        <f>IF(NOT(ISBLANK(A91)),IF(VLOOKUP(A91,'Angaben zur Einrichtung'!$A$45:$J$248,9,FALSE)="ja","Nein","Ja"),"-")</f>
        <v>-</v>
      </c>
    </row>
    <row r="92" spans="1:18" ht="30" customHeight="1" thickBot="1" x14ac:dyDescent="0.35">
      <c r="A92" s="51"/>
      <c r="B92" s="32"/>
      <c r="C92" s="33"/>
      <c r="D92" s="34"/>
      <c r="E92" s="138"/>
      <c r="F92" s="154"/>
      <c r="G92" s="155"/>
      <c r="H92" s="138"/>
      <c r="I92" s="139"/>
      <c r="J92" s="138"/>
      <c r="K92" s="156"/>
      <c r="L92" s="138"/>
      <c r="M92" s="155"/>
      <c r="N92" s="157"/>
      <c r="O92" s="158"/>
      <c r="P92" s="159">
        <f t="shared" si="2"/>
        <v>0</v>
      </c>
      <c r="Q92" s="31" t="str">
        <f t="shared" si="3"/>
        <v>Ja</v>
      </c>
      <c r="R92" s="90" t="str">
        <f>IF(NOT(ISBLANK(A92)),IF(VLOOKUP(A92,'Angaben zur Einrichtung'!$A$45:$J$248,9,FALSE)="ja","Nein","Ja"),"-")</f>
        <v>-</v>
      </c>
    </row>
    <row r="93" spans="1:18" ht="30" customHeight="1" thickBot="1" x14ac:dyDescent="0.35">
      <c r="A93" s="51"/>
      <c r="B93" s="32"/>
      <c r="C93" s="33"/>
      <c r="D93" s="34"/>
      <c r="E93" s="138"/>
      <c r="F93" s="154"/>
      <c r="G93" s="155"/>
      <c r="H93" s="138"/>
      <c r="I93" s="139"/>
      <c r="J93" s="138"/>
      <c r="K93" s="156"/>
      <c r="L93" s="138"/>
      <c r="M93" s="155"/>
      <c r="N93" s="157"/>
      <c r="O93" s="158"/>
      <c r="P93" s="159">
        <f t="shared" si="2"/>
        <v>0</v>
      </c>
      <c r="Q93" s="31" t="str">
        <f t="shared" si="3"/>
        <v>Ja</v>
      </c>
      <c r="R93" s="90" t="str">
        <f>IF(NOT(ISBLANK(A93)),IF(VLOOKUP(A93,'Angaben zur Einrichtung'!$A$45:$J$248,9,FALSE)="ja","Nein","Ja"),"-")</f>
        <v>-</v>
      </c>
    </row>
    <row r="94" spans="1:18" ht="30" customHeight="1" thickBot="1" x14ac:dyDescent="0.35">
      <c r="A94" s="51"/>
      <c r="B94" s="32"/>
      <c r="C94" s="33"/>
      <c r="D94" s="34"/>
      <c r="E94" s="138"/>
      <c r="F94" s="154"/>
      <c r="G94" s="155"/>
      <c r="H94" s="138"/>
      <c r="I94" s="139"/>
      <c r="J94" s="138"/>
      <c r="K94" s="156"/>
      <c r="L94" s="138"/>
      <c r="M94" s="155"/>
      <c r="N94" s="157"/>
      <c r="O94" s="158"/>
      <c r="P94" s="159">
        <f t="shared" si="2"/>
        <v>0</v>
      </c>
      <c r="Q94" s="31" t="str">
        <f t="shared" si="3"/>
        <v>Ja</v>
      </c>
      <c r="R94" s="90" t="str">
        <f>IF(NOT(ISBLANK(A94)),IF(VLOOKUP(A94,'Angaben zur Einrichtung'!$A$45:$J$248,9,FALSE)="ja","Nein","Ja"),"-")</f>
        <v>-</v>
      </c>
    </row>
    <row r="95" spans="1:18" ht="30" customHeight="1" thickBot="1" x14ac:dyDescent="0.35">
      <c r="A95" s="51"/>
      <c r="B95" s="32"/>
      <c r="C95" s="33"/>
      <c r="D95" s="34"/>
      <c r="E95" s="138"/>
      <c r="F95" s="154"/>
      <c r="G95" s="155"/>
      <c r="H95" s="138"/>
      <c r="I95" s="139"/>
      <c r="J95" s="138"/>
      <c r="K95" s="156"/>
      <c r="L95" s="138"/>
      <c r="M95" s="155"/>
      <c r="N95" s="157"/>
      <c r="O95" s="158"/>
      <c r="P95" s="159">
        <f t="shared" si="2"/>
        <v>0</v>
      </c>
      <c r="Q95" s="31" t="str">
        <f t="shared" si="3"/>
        <v>Ja</v>
      </c>
      <c r="R95" s="90" t="str">
        <f>IF(NOT(ISBLANK(A95)),IF(VLOOKUP(A95,'Angaben zur Einrichtung'!$A$45:$J$248,9,FALSE)="ja","Nein","Ja"),"-")</f>
        <v>-</v>
      </c>
    </row>
    <row r="96" spans="1:18" ht="30" customHeight="1" thickBot="1" x14ac:dyDescent="0.35">
      <c r="A96" s="51"/>
      <c r="B96" s="32"/>
      <c r="C96" s="33"/>
      <c r="D96" s="34"/>
      <c r="E96" s="138"/>
      <c r="F96" s="154"/>
      <c r="G96" s="155"/>
      <c r="H96" s="138"/>
      <c r="I96" s="139"/>
      <c r="J96" s="138"/>
      <c r="K96" s="156"/>
      <c r="L96" s="138"/>
      <c r="M96" s="155"/>
      <c r="N96" s="157"/>
      <c r="O96" s="158"/>
      <c r="P96" s="159">
        <f t="shared" si="2"/>
        <v>0</v>
      </c>
      <c r="Q96" s="31" t="str">
        <f t="shared" si="3"/>
        <v>Ja</v>
      </c>
      <c r="R96" s="90" t="str">
        <f>IF(NOT(ISBLANK(A96)),IF(VLOOKUP(A96,'Angaben zur Einrichtung'!$A$45:$J$248,9,FALSE)="ja","Nein","Ja"),"-")</f>
        <v>-</v>
      </c>
    </row>
    <row r="97" spans="1:18" ht="30" customHeight="1" thickBot="1" x14ac:dyDescent="0.35">
      <c r="A97" s="51"/>
      <c r="B97" s="32"/>
      <c r="C97" s="33"/>
      <c r="D97" s="34"/>
      <c r="E97" s="138"/>
      <c r="F97" s="154"/>
      <c r="G97" s="155"/>
      <c r="H97" s="138"/>
      <c r="I97" s="139"/>
      <c r="J97" s="138"/>
      <c r="K97" s="156"/>
      <c r="L97" s="138"/>
      <c r="M97" s="155"/>
      <c r="N97" s="157"/>
      <c r="O97" s="158"/>
      <c r="P97" s="159">
        <f t="shared" si="2"/>
        <v>0</v>
      </c>
      <c r="Q97" s="31" t="str">
        <f t="shared" si="3"/>
        <v>Ja</v>
      </c>
      <c r="R97" s="90" t="str">
        <f>IF(NOT(ISBLANK(A97)),IF(VLOOKUP(A97,'Angaben zur Einrichtung'!$A$45:$J$248,9,FALSE)="ja","Nein","Ja"),"-")</f>
        <v>-</v>
      </c>
    </row>
    <row r="98" spans="1:18" ht="30" customHeight="1" thickBot="1" x14ac:dyDescent="0.35">
      <c r="A98" s="51"/>
      <c r="B98" s="32"/>
      <c r="C98" s="33"/>
      <c r="D98" s="34"/>
      <c r="E98" s="138"/>
      <c r="F98" s="154"/>
      <c r="G98" s="155"/>
      <c r="H98" s="138"/>
      <c r="I98" s="139"/>
      <c r="J98" s="138"/>
      <c r="K98" s="156"/>
      <c r="L98" s="138"/>
      <c r="M98" s="155"/>
      <c r="N98" s="157"/>
      <c r="O98" s="158"/>
      <c r="P98" s="159">
        <f t="shared" si="2"/>
        <v>0</v>
      </c>
      <c r="Q98" s="31" t="str">
        <f t="shared" si="3"/>
        <v>Ja</v>
      </c>
      <c r="R98" s="90" t="str">
        <f>IF(NOT(ISBLANK(A98)),IF(VLOOKUP(A98,'Angaben zur Einrichtung'!$A$45:$J$248,9,FALSE)="ja","Nein","Ja"),"-")</f>
        <v>-</v>
      </c>
    </row>
    <row r="99" spans="1:18" ht="30" customHeight="1" thickBot="1" x14ac:dyDescent="0.35">
      <c r="A99" s="51"/>
      <c r="B99" s="32"/>
      <c r="C99" s="33"/>
      <c r="D99" s="34"/>
      <c r="E99" s="138"/>
      <c r="F99" s="154"/>
      <c r="G99" s="155"/>
      <c r="H99" s="138"/>
      <c r="I99" s="139"/>
      <c r="J99" s="138"/>
      <c r="K99" s="156"/>
      <c r="L99" s="138"/>
      <c r="M99" s="155"/>
      <c r="N99" s="157"/>
      <c r="O99" s="158"/>
      <c r="P99" s="159">
        <f t="shared" si="2"/>
        <v>0</v>
      </c>
      <c r="Q99" s="31" t="str">
        <f t="shared" si="3"/>
        <v>Ja</v>
      </c>
      <c r="R99" s="90" t="str">
        <f>IF(NOT(ISBLANK(A99)),IF(VLOOKUP(A99,'Angaben zur Einrichtung'!$A$45:$J$248,9,FALSE)="ja","Nein","Ja"),"-")</f>
        <v>-</v>
      </c>
    </row>
    <row r="100" spans="1:18" ht="30" customHeight="1" x14ac:dyDescent="0.3">
      <c r="A100" s="51"/>
      <c r="B100" s="32"/>
      <c r="C100" s="33"/>
      <c r="D100" s="34"/>
      <c r="E100" s="138"/>
      <c r="F100" s="154"/>
      <c r="G100" s="155"/>
      <c r="H100" s="138"/>
      <c r="I100" s="139"/>
      <c r="J100" s="138"/>
      <c r="K100" s="156"/>
      <c r="L100" s="138"/>
      <c r="M100" s="155"/>
      <c r="N100" s="157"/>
      <c r="O100" s="158"/>
      <c r="P100" s="159">
        <f t="shared" si="2"/>
        <v>0</v>
      </c>
      <c r="Q100" s="31" t="str">
        <f t="shared" si="3"/>
        <v>Ja</v>
      </c>
      <c r="R100" s="90" t="str">
        <f>IF(NOT(ISBLANK(A100)),IF(VLOOKUP(A100,'Angaben zur Einrichtung'!$A$45:$J$248,9,FALSE)="ja","Nein","Ja"),"-")</f>
        <v>-</v>
      </c>
    </row>
    <row r="101" spans="1:18" x14ac:dyDescent="0.3">
      <c r="B101" s="36"/>
    </row>
  </sheetData>
  <sheetProtection algorithmName="SHA-512" hashValue="+IfZDwyH/aKL/ejnxCiuv7I4jz+qW3HHr3RGO6BxpHiNN3/v2NGIxiT8iqA++OogC8hNZrpCrKTlbhKQwIu9pg==" saltValue="pCXtNHLJNp6n0IZ4G9MecQ==" spinCount="100000" sheet="1" objects="1" scenarios="1" selectLockedCells="1"/>
  <mergeCells count="11">
    <mergeCell ref="Q1:Q2"/>
    <mergeCell ref="A1:D3"/>
    <mergeCell ref="E1:O1"/>
    <mergeCell ref="E2:G2"/>
    <mergeCell ref="H2:M2"/>
    <mergeCell ref="N2:O2"/>
    <mergeCell ref="E3:G3"/>
    <mergeCell ref="H3:I3"/>
    <mergeCell ref="J3:M3"/>
    <mergeCell ref="N3:O3"/>
    <mergeCell ref="P1:P3"/>
  </mergeCells>
  <conditionalFormatting sqref="A5:D100 Q5:Q100">
    <cfRule type="containsText" dxfId="9" priority="4" operator="containsText" text="Schule (Herbst 2020)">
      <formula>NOT(ISERROR(SEARCH("Schule (Herbst 2020)",A5)))</formula>
    </cfRule>
  </conditionalFormatting>
  <conditionalFormatting sqref="D5:D100">
    <cfRule type="containsText" dxfId="8" priority="3" operator="containsText" text="Schule (Herbst 2021)">
      <formula>NOT(ISERROR(SEARCH("Schule (Herbst 2021)",D5)))</formula>
    </cfRule>
  </conditionalFormatting>
  <conditionalFormatting sqref="E5:O100">
    <cfRule type="containsText" dxfId="7" priority="2" operator="containsText" text="Schule (Herbst 2020)">
      <formula>NOT(ISERROR(SEARCH("Schule (Herbst 2020)",E5)))</formula>
    </cfRule>
  </conditionalFormatting>
  <conditionalFormatting sqref="P5:P100">
    <cfRule type="containsText" dxfId="6" priority="1" operator="containsText" text="Schule (Herbst 2020)">
      <formula>NOT(ISERROR(SEARCH("Schule (Herbst 2020)",P5)))</formula>
    </cfRule>
  </conditionalFormatting>
  <dataValidations count="3">
    <dataValidation type="whole" allowBlank="1" showInputMessage="1" showErrorMessage="1" sqref="P101:P393" xr:uid="{00000000-0002-0000-0200-000000000000}">
      <formula1>0</formula1>
      <formula2>39</formula2>
    </dataValidation>
    <dataValidation type="whole" allowBlank="1" showInputMessage="1" showErrorMessage="1" sqref="P5:P100" xr:uid="{00000000-0002-0000-0200-000001000000}">
      <formula1>0</formula1>
      <formula2>33</formula2>
    </dataValidation>
    <dataValidation type="whole" allowBlank="1" showInputMessage="1" showErrorMessage="1" sqref="E5:O100" xr:uid="{00000000-0002-0000-0200-000002000000}">
      <formula1>0</formula1>
      <formula2>3</formula2>
    </dataValidation>
  </dataValidations>
  <pageMargins left="0.7" right="0.7" top="0.78740157499999996" bottom="0.78740157499999996" header="0.3" footer="0.3"/>
  <pageSetup paperSize="9" scale="49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LastE">
    <pageSetUpPr fitToPage="1"/>
  </sheetPr>
  <dimension ref="A1:R101"/>
  <sheetViews>
    <sheetView zoomScaleNormal="100" workbookViewId="0">
      <selection activeCell="E5" sqref="E5"/>
    </sheetView>
  </sheetViews>
  <sheetFormatPr baseColWidth="10" defaultColWidth="11.44140625" defaultRowHeight="14.4" x14ac:dyDescent="0.3"/>
  <cols>
    <col min="1" max="1" width="16.5546875" style="36" customWidth="1"/>
    <col min="2" max="2" width="14.44140625" style="39" customWidth="1"/>
    <col min="3" max="3" width="15.5546875" style="27" customWidth="1"/>
    <col min="4" max="4" width="21.5546875" style="27" customWidth="1"/>
    <col min="5" max="14" width="6.44140625" style="27" customWidth="1"/>
    <col min="15" max="15" width="7.44140625" style="27" customWidth="1"/>
    <col min="16" max="17" width="11.5546875" style="40" customWidth="1"/>
    <col min="18" max="18" width="13" style="40" customWidth="1"/>
    <col min="19" max="19" width="22.5546875" style="27" customWidth="1"/>
    <col min="20" max="16384" width="11.44140625" style="27"/>
  </cols>
  <sheetData>
    <row r="1" spans="1:18" ht="37.5" customHeight="1" x14ac:dyDescent="0.35">
      <c r="A1" s="300" t="s">
        <v>0</v>
      </c>
      <c r="B1" s="301"/>
      <c r="C1" s="301"/>
      <c r="D1" s="302"/>
      <c r="E1" s="309" t="s">
        <v>142</v>
      </c>
      <c r="F1" s="310"/>
      <c r="G1" s="310"/>
      <c r="H1" s="310"/>
      <c r="I1" s="310"/>
      <c r="J1" s="310"/>
      <c r="K1" s="310"/>
      <c r="L1" s="310"/>
      <c r="M1" s="310"/>
      <c r="N1" s="310"/>
      <c r="O1" s="311"/>
      <c r="P1" s="298" t="s">
        <v>32</v>
      </c>
      <c r="Q1" s="298" t="s">
        <v>3</v>
      </c>
      <c r="R1" s="160" t="s">
        <v>162</v>
      </c>
    </row>
    <row r="2" spans="1:18" ht="69" customHeight="1" x14ac:dyDescent="0.3">
      <c r="A2" s="303"/>
      <c r="B2" s="304"/>
      <c r="C2" s="304"/>
      <c r="D2" s="305"/>
      <c r="E2" s="313" t="s">
        <v>143</v>
      </c>
      <c r="F2" s="313"/>
      <c r="G2" s="313"/>
      <c r="H2" s="314" t="s">
        <v>144</v>
      </c>
      <c r="I2" s="314"/>
      <c r="J2" s="314"/>
      <c r="K2" s="314"/>
      <c r="L2" s="314"/>
      <c r="M2" s="314"/>
      <c r="N2" s="322" t="s">
        <v>154</v>
      </c>
      <c r="O2" s="323"/>
      <c r="P2" s="321"/>
      <c r="Q2" s="299"/>
      <c r="R2" s="161" t="s">
        <v>163</v>
      </c>
    </row>
    <row r="3" spans="1:18" ht="25.5" customHeight="1" x14ac:dyDescent="0.3">
      <c r="A3" s="306"/>
      <c r="B3" s="307"/>
      <c r="C3" s="307"/>
      <c r="D3" s="308"/>
      <c r="E3" s="324" t="s">
        <v>145</v>
      </c>
      <c r="F3" s="324"/>
      <c r="G3" s="317"/>
      <c r="H3" s="318" t="s">
        <v>146</v>
      </c>
      <c r="I3" s="318"/>
      <c r="J3" s="318" t="s">
        <v>147</v>
      </c>
      <c r="K3" s="318"/>
      <c r="L3" s="318"/>
      <c r="M3" s="318"/>
      <c r="N3" s="325" t="s">
        <v>155</v>
      </c>
      <c r="O3" s="326"/>
      <c r="P3" s="299"/>
      <c r="Q3" s="113" t="s">
        <v>2</v>
      </c>
      <c r="R3" s="113" t="s">
        <v>2</v>
      </c>
    </row>
    <row r="4" spans="1:18" ht="29.4" customHeight="1" thickBot="1" x14ac:dyDescent="0.35">
      <c r="A4" s="109" t="s">
        <v>26</v>
      </c>
      <c r="B4" s="107" t="s">
        <v>81</v>
      </c>
      <c r="C4" s="108" t="s">
        <v>1</v>
      </c>
      <c r="D4" s="108" t="s">
        <v>51</v>
      </c>
      <c r="E4" s="134" t="s">
        <v>148</v>
      </c>
      <c r="F4" s="148" t="s">
        <v>149</v>
      </c>
      <c r="G4" s="135" t="s">
        <v>156</v>
      </c>
      <c r="H4" s="136" t="s">
        <v>150</v>
      </c>
      <c r="I4" s="135" t="s">
        <v>151</v>
      </c>
      <c r="J4" s="136" t="s">
        <v>152</v>
      </c>
      <c r="K4" s="148" t="s">
        <v>157</v>
      </c>
      <c r="L4" s="136" t="s">
        <v>153</v>
      </c>
      <c r="M4" s="135" t="s">
        <v>158</v>
      </c>
      <c r="N4" s="136" t="s">
        <v>159</v>
      </c>
      <c r="O4" s="135" t="s">
        <v>160</v>
      </c>
      <c r="P4" s="114" t="s">
        <v>161</v>
      </c>
      <c r="Q4" s="114" t="s">
        <v>31</v>
      </c>
      <c r="R4" s="114" t="s">
        <v>31</v>
      </c>
    </row>
    <row r="5" spans="1:18" ht="30" customHeight="1" x14ac:dyDescent="0.3">
      <c r="A5" s="48"/>
      <c r="B5" s="28"/>
      <c r="C5" s="29"/>
      <c r="D5" s="30"/>
      <c r="E5" s="1"/>
      <c r="F5" s="149"/>
      <c r="G5" s="150"/>
      <c r="H5" s="1"/>
      <c r="I5" s="137"/>
      <c r="J5" s="1"/>
      <c r="K5" s="151"/>
      <c r="L5" s="1"/>
      <c r="M5" s="150"/>
      <c r="N5" s="152"/>
      <c r="O5" s="163"/>
      <c r="P5" s="162">
        <f>SUM(E5:O5)</f>
        <v>0</v>
      </c>
      <c r="Q5" s="41" t="str">
        <f>IF(AND(E5+F5&gt;5,H5+I5&gt;5,J5+L5&gt;5,G5&gt;2,K5+M5&gt;3,N5+O5&gt;3),"Nein","Ja")</f>
        <v>Ja</v>
      </c>
      <c r="R5" s="90" t="str">
        <f>IF(NOT(ISBLANK(A5)),IF(VLOOKUP(A5,'Angaben zur Einrichtung'!$A$45:$J$248,9,FALSE)="ja","Nein","Ja"),"-")</f>
        <v>-</v>
      </c>
    </row>
    <row r="6" spans="1:18" ht="30" customHeight="1" x14ac:dyDescent="0.3">
      <c r="A6" s="49"/>
      <c r="B6" s="32"/>
      <c r="C6" s="33"/>
      <c r="D6" s="34"/>
      <c r="E6" s="138"/>
      <c r="F6" s="154"/>
      <c r="G6" s="155"/>
      <c r="H6" s="138"/>
      <c r="I6" s="139"/>
      <c r="J6" s="138"/>
      <c r="K6" s="156"/>
      <c r="L6" s="138"/>
      <c r="M6" s="155"/>
      <c r="N6" s="157"/>
      <c r="O6" s="164"/>
      <c r="P6" s="162">
        <f t="shared" ref="P6:P69" si="0">SUM(E6:O6)</f>
        <v>0</v>
      </c>
      <c r="Q6" s="41" t="str">
        <f t="shared" ref="Q6:Q69" si="1">IF(AND(E6+F6&gt;5,H6+I6&gt;5,J6+L6&gt;5,G6&gt;2,K6+M6&gt;3,N6+O6&gt;3),"Nein","Ja")</f>
        <v>Ja</v>
      </c>
      <c r="R6" s="90" t="str">
        <f>IF(NOT(ISBLANK(A6)),IF(VLOOKUP(A6,'Angaben zur Einrichtung'!$A$45:$J$248,9,FALSE)="ja","Nein","Ja"),"-")</f>
        <v>-</v>
      </c>
    </row>
    <row r="7" spans="1:18" ht="30" customHeight="1" x14ac:dyDescent="0.3">
      <c r="A7" s="49"/>
      <c r="B7" s="32"/>
      <c r="C7" s="33"/>
      <c r="D7" s="34"/>
      <c r="E7" s="138"/>
      <c r="F7" s="154"/>
      <c r="G7" s="155"/>
      <c r="H7" s="138"/>
      <c r="I7" s="139"/>
      <c r="J7" s="138"/>
      <c r="K7" s="156"/>
      <c r="L7" s="138"/>
      <c r="M7" s="155"/>
      <c r="N7" s="157"/>
      <c r="O7" s="164"/>
      <c r="P7" s="162">
        <f t="shared" si="0"/>
        <v>0</v>
      </c>
      <c r="Q7" s="41" t="str">
        <f t="shared" si="1"/>
        <v>Ja</v>
      </c>
      <c r="R7" s="90" t="str">
        <f>IF(NOT(ISBLANK(A7)),IF(VLOOKUP(A7,'Angaben zur Einrichtung'!$A$45:$J$248,9,FALSE)="ja","Nein","Ja"),"-")</f>
        <v>-</v>
      </c>
    </row>
    <row r="8" spans="1:18" ht="30" customHeight="1" x14ac:dyDescent="0.3">
      <c r="A8" s="49"/>
      <c r="B8" s="32"/>
      <c r="C8" s="33"/>
      <c r="D8" s="34"/>
      <c r="E8" s="138"/>
      <c r="F8" s="154"/>
      <c r="G8" s="155"/>
      <c r="H8" s="138"/>
      <c r="I8" s="139"/>
      <c r="J8" s="138"/>
      <c r="K8" s="156"/>
      <c r="L8" s="138"/>
      <c r="M8" s="155"/>
      <c r="N8" s="157"/>
      <c r="O8" s="164"/>
      <c r="P8" s="162">
        <f t="shared" si="0"/>
        <v>0</v>
      </c>
      <c r="Q8" s="41" t="str">
        <f t="shared" si="1"/>
        <v>Ja</v>
      </c>
      <c r="R8" s="90" t="str">
        <f>IF(NOT(ISBLANK(A8)),IF(VLOOKUP(A8,'Angaben zur Einrichtung'!$A$45:$J$248,9,FALSE)="ja","Nein","Ja"),"-")</f>
        <v>-</v>
      </c>
    </row>
    <row r="9" spans="1:18" ht="30" customHeight="1" x14ac:dyDescent="0.3">
      <c r="A9" s="49"/>
      <c r="B9" s="32"/>
      <c r="C9" s="33"/>
      <c r="D9" s="34"/>
      <c r="E9" s="138"/>
      <c r="F9" s="154"/>
      <c r="G9" s="155"/>
      <c r="H9" s="138"/>
      <c r="I9" s="139"/>
      <c r="J9" s="138"/>
      <c r="K9" s="156"/>
      <c r="L9" s="138"/>
      <c r="M9" s="155"/>
      <c r="N9" s="157"/>
      <c r="O9" s="164"/>
      <c r="P9" s="162">
        <f t="shared" si="0"/>
        <v>0</v>
      </c>
      <c r="Q9" s="41" t="str">
        <f t="shared" si="1"/>
        <v>Ja</v>
      </c>
      <c r="R9" s="90" t="str">
        <f>IF(NOT(ISBLANK(A9)),IF(VLOOKUP(A9,'Angaben zur Einrichtung'!$A$45:$J$248,9,FALSE)="ja","Nein","Ja"),"-")</f>
        <v>-</v>
      </c>
    </row>
    <row r="10" spans="1:18" ht="30" customHeight="1" x14ac:dyDescent="0.3">
      <c r="A10" s="50"/>
      <c r="B10" s="32"/>
      <c r="C10" s="33"/>
      <c r="D10" s="34"/>
      <c r="E10" s="138"/>
      <c r="F10" s="154"/>
      <c r="G10" s="155"/>
      <c r="H10" s="138"/>
      <c r="I10" s="139"/>
      <c r="J10" s="138"/>
      <c r="K10" s="156"/>
      <c r="L10" s="138"/>
      <c r="M10" s="155"/>
      <c r="N10" s="157"/>
      <c r="O10" s="164"/>
      <c r="P10" s="162">
        <f t="shared" si="0"/>
        <v>0</v>
      </c>
      <c r="Q10" s="41" t="str">
        <f t="shared" si="1"/>
        <v>Ja</v>
      </c>
      <c r="R10" s="90" t="str">
        <f>IF(NOT(ISBLANK(A10)),IF(VLOOKUP(A10,'Angaben zur Einrichtung'!$A$45:$J$248,9,FALSE)="ja","Nein","Ja"),"-")</f>
        <v>-</v>
      </c>
    </row>
    <row r="11" spans="1:18" ht="30" customHeight="1" x14ac:dyDescent="0.3">
      <c r="A11" s="51"/>
      <c r="B11" s="32"/>
      <c r="C11" s="33"/>
      <c r="D11" s="34"/>
      <c r="E11" s="138"/>
      <c r="F11" s="154"/>
      <c r="G11" s="155"/>
      <c r="H11" s="138"/>
      <c r="I11" s="139"/>
      <c r="J11" s="138"/>
      <c r="K11" s="156"/>
      <c r="L11" s="138"/>
      <c r="M11" s="155"/>
      <c r="N11" s="157"/>
      <c r="O11" s="164"/>
      <c r="P11" s="162">
        <f t="shared" si="0"/>
        <v>0</v>
      </c>
      <c r="Q11" s="41" t="str">
        <f t="shared" si="1"/>
        <v>Ja</v>
      </c>
      <c r="R11" s="90" t="str">
        <f>IF(NOT(ISBLANK(A11)),IF(VLOOKUP(A11,'Angaben zur Einrichtung'!$A$45:$J$248,9,FALSE)="ja","Nein","Ja"),"-")</f>
        <v>-</v>
      </c>
    </row>
    <row r="12" spans="1:18" ht="30" customHeight="1" x14ac:dyDescent="0.3">
      <c r="A12" s="51"/>
      <c r="B12" s="32"/>
      <c r="C12" s="33"/>
      <c r="D12" s="34"/>
      <c r="E12" s="138"/>
      <c r="F12" s="154"/>
      <c r="G12" s="155"/>
      <c r="H12" s="138"/>
      <c r="I12" s="139"/>
      <c r="J12" s="138"/>
      <c r="K12" s="156"/>
      <c r="L12" s="138"/>
      <c r="M12" s="155"/>
      <c r="N12" s="157"/>
      <c r="O12" s="164"/>
      <c r="P12" s="162">
        <f t="shared" si="0"/>
        <v>0</v>
      </c>
      <c r="Q12" s="41" t="str">
        <f t="shared" si="1"/>
        <v>Ja</v>
      </c>
      <c r="R12" s="90" t="str">
        <f>IF(NOT(ISBLANK(A12)),IF(VLOOKUP(A12,'Angaben zur Einrichtung'!$A$45:$J$248,9,FALSE)="ja","Nein","Ja"),"-")</f>
        <v>-</v>
      </c>
    </row>
    <row r="13" spans="1:18" ht="30" customHeight="1" x14ac:dyDescent="0.3">
      <c r="A13" s="51"/>
      <c r="B13" s="32"/>
      <c r="C13" s="33"/>
      <c r="D13" s="34"/>
      <c r="E13" s="138"/>
      <c r="F13" s="154"/>
      <c r="G13" s="155"/>
      <c r="H13" s="138"/>
      <c r="I13" s="139"/>
      <c r="J13" s="140"/>
      <c r="K13" s="156"/>
      <c r="L13" s="138"/>
      <c r="M13" s="155"/>
      <c r="N13" s="157"/>
      <c r="O13" s="164"/>
      <c r="P13" s="162">
        <f t="shared" si="0"/>
        <v>0</v>
      </c>
      <c r="Q13" s="41" t="str">
        <f t="shared" si="1"/>
        <v>Ja</v>
      </c>
      <c r="R13" s="90" t="str">
        <f>IF(NOT(ISBLANK(A13)),IF(VLOOKUP(A13,'Angaben zur Einrichtung'!$A$45:$J$248,9,FALSE)="ja","Nein","Ja"),"-")</f>
        <v>-</v>
      </c>
    </row>
    <row r="14" spans="1:18" ht="30" customHeight="1" x14ac:dyDescent="0.3">
      <c r="A14" s="51"/>
      <c r="B14" s="32"/>
      <c r="C14" s="33"/>
      <c r="D14" s="34"/>
      <c r="E14" s="138"/>
      <c r="F14" s="154"/>
      <c r="G14" s="155"/>
      <c r="H14" s="138"/>
      <c r="I14" s="139"/>
      <c r="J14" s="140"/>
      <c r="K14" s="156"/>
      <c r="L14" s="138"/>
      <c r="M14" s="155"/>
      <c r="N14" s="157"/>
      <c r="O14" s="164"/>
      <c r="P14" s="162">
        <f t="shared" si="0"/>
        <v>0</v>
      </c>
      <c r="Q14" s="41" t="str">
        <f t="shared" si="1"/>
        <v>Ja</v>
      </c>
      <c r="R14" s="90" t="str">
        <f>IF(NOT(ISBLANK(A14)),IF(VLOOKUP(A14,'Angaben zur Einrichtung'!$A$45:$J$248,9,FALSE)="ja","Nein","Ja"),"-")</f>
        <v>-</v>
      </c>
    </row>
    <row r="15" spans="1:18" ht="30" customHeight="1" x14ac:dyDescent="0.3">
      <c r="A15" s="51"/>
      <c r="B15" s="32"/>
      <c r="C15" s="33"/>
      <c r="D15" s="34"/>
      <c r="E15" s="138"/>
      <c r="F15" s="154"/>
      <c r="G15" s="155"/>
      <c r="H15" s="138"/>
      <c r="I15" s="139"/>
      <c r="J15" s="140"/>
      <c r="K15" s="151"/>
      <c r="L15" s="138"/>
      <c r="M15" s="155"/>
      <c r="N15" s="157"/>
      <c r="O15" s="164"/>
      <c r="P15" s="162">
        <f t="shared" si="0"/>
        <v>0</v>
      </c>
      <c r="Q15" s="41" t="str">
        <f t="shared" si="1"/>
        <v>Ja</v>
      </c>
      <c r="R15" s="90" t="str">
        <f>IF(NOT(ISBLANK(A15)),IF(VLOOKUP(A15,'Angaben zur Einrichtung'!$A$45:$J$248,9,FALSE)="ja","Nein","Ja"),"-")</f>
        <v>-</v>
      </c>
    </row>
    <row r="16" spans="1:18" ht="30" customHeight="1" x14ac:dyDescent="0.3">
      <c r="A16" s="51"/>
      <c r="B16" s="32"/>
      <c r="C16" s="33"/>
      <c r="D16" s="34"/>
      <c r="E16" s="138"/>
      <c r="F16" s="154"/>
      <c r="G16" s="155"/>
      <c r="H16" s="138"/>
      <c r="I16" s="139"/>
      <c r="J16" s="138"/>
      <c r="K16" s="156"/>
      <c r="L16" s="138"/>
      <c r="M16" s="155"/>
      <c r="N16" s="157"/>
      <c r="O16" s="164"/>
      <c r="P16" s="162">
        <f t="shared" si="0"/>
        <v>0</v>
      </c>
      <c r="Q16" s="41" t="str">
        <f t="shared" si="1"/>
        <v>Ja</v>
      </c>
      <c r="R16" s="90" t="str">
        <f>IF(NOT(ISBLANK(A16)),IF(VLOOKUP(A16,'Angaben zur Einrichtung'!$A$45:$J$248,9,FALSE)="ja","Nein","Ja"),"-")</f>
        <v>-</v>
      </c>
    </row>
    <row r="17" spans="1:18" ht="30" customHeight="1" x14ac:dyDescent="0.3">
      <c r="A17" s="51"/>
      <c r="B17" s="32"/>
      <c r="C17" s="33"/>
      <c r="D17" s="34"/>
      <c r="E17" s="138"/>
      <c r="F17" s="154"/>
      <c r="G17" s="155"/>
      <c r="H17" s="138"/>
      <c r="I17" s="139"/>
      <c r="J17" s="138"/>
      <c r="K17" s="156"/>
      <c r="L17" s="138"/>
      <c r="M17" s="155"/>
      <c r="N17" s="157"/>
      <c r="O17" s="164"/>
      <c r="P17" s="162">
        <f t="shared" si="0"/>
        <v>0</v>
      </c>
      <c r="Q17" s="41" t="str">
        <f t="shared" si="1"/>
        <v>Ja</v>
      </c>
      <c r="R17" s="90" t="str">
        <f>IF(NOT(ISBLANK(A17)),IF(VLOOKUP(A17,'Angaben zur Einrichtung'!$A$45:$J$248,9,FALSE)="ja","Nein","Ja"),"-")</f>
        <v>-</v>
      </c>
    </row>
    <row r="18" spans="1:18" ht="30" customHeight="1" x14ac:dyDescent="0.3">
      <c r="A18" s="51"/>
      <c r="B18" s="32"/>
      <c r="C18" s="33"/>
      <c r="D18" s="34"/>
      <c r="E18" s="138"/>
      <c r="F18" s="154"/>
      <c r="G18" s="155"/>
      <c r="H18" s="138"/>
      <c r="I18" s="139"/>
      <c r="J18" s="138"/>
      <c r="K18" s="156"/>
      <c r="L18" s="138"/>
      <c r="M18" s="155"/>
      <c r="N18" s="157"/>
      <c r="O18" s="164"/>
      <c r="P18" s="162">
        <f t="shared" si="0"/>
        <v>0</v>
      </c>
      <c r="Q18" s="41" t="str">
        <f t="shared" si="1"/>
        <v>Ja</v>
      </c>
      <c r="R18" s="90" t="str">
        <f>IF(NOT(ISBLANK(A18)),IF(VLOOKUP(A18,'Angaben zur Einrichtung'!$A$45:$J$248,9,FALSE)="ja","Nein","Ja"),"-")</f>
        <v>-</v>
      </c>
    </row>
    <row r="19" spans="1:18" ht="30" customHeight="1" x14ac:dyDescent="0.3">
      <c r="A19" s="51"/>
      <c r="B19" s="32"/>
      <c r="C19" s="33"/>
      <c r="D19" s="34"/>
      <c r="E19" s="138"/>
      <c r="F19" s="154"/>
      <c r="G19" s="155"/>
      <c r="H19" s="138"/>
      <c r="I19" s="139"/>
      <c r="J19" s="138"/>
      <c r="K19" s="156"/>
      <c r="L19" s="138"/>
      <c r="M19" s="155"/>
      <c r="N19" s="157"/>
      <c r="O19" s="164"/>
      <c r="P19" s="162">
        <f t="shared" si="0"/>
        <v>0</v>
      </c>
      <c r="Q19" s="41" t="str">
        <f t="shared" si="1"/>
        <v>Ja</v>
      </c>
      <c r="R19" s="90" t="str">
        <f>IF(NOT(ISBLANK(A19)),IF(VLOOKUP(A19,'Angaben zur Einrichtung'!$A$45:$J$248,9,FALSE)="ja","Nein","Ja"),"-")</f>
        <v>-</v>
      </c>
    </row>
    <row r="20" spans="1:18" ht="30" customHeight="1" x14ac:dyDescent="0.3">
      <c r="A20" s="51"/>
      <c r="B20" s="32"/>
      <c r="C20" s="33"/>
      <c r="D20" s="34"/>
      <c r="E20" s="138"/>
      <c r="F20" s="154"/>
      <c r="G20" s="155"/>
      <c r="H20" s="138"/>
      <c r="I20" s="139"/>
      <c r="J20" s="138"/>
      <c r="K20" s="156"/>
      <c r="L20" s="138"/>
      <c r="M20" s="155"/>
      <c r="N20" s="157"/>
      <c r="O20" s="164"/>
      <c r="P20" s="162">
        <f t="shared" si="0"/>
        <v>0</v>
      </c>
      <c r="Q20" s="41" t="str">
        <f t="shared" si="1"/>
        <v>Ja</v>
      </c>
      <c r="R20" s="90" t="str">
        <f>IF(NOT(ISBLANK(A20)),IF(VLOOKUP(A20,'Angaben zur Einrichtung'!$A$45:$J$248,9,FALSE)="ja","Nein","Ja"),"-")</f>
        <v>-</v>
      </c>
    </row>
    <row r="21" spans="1:18" ht="30" customHeight="1" x14ac:dyDescent="0.3">
      <c r="A21" s="51"/>
      <c r="B21" s="32"/>
      <c r="C21" s="33"/>
      <c r="D21" s="34"/>
      <c r="E21" s="138"/>
      <c r="F21" s="154"/>
      <c r="G21" s="155"/>
      <c r="H21" s="138"/>
      <c r="I21" s="139"/>
      <c r="J21" s="138"/>
      <c r="K21" s="156"/>
      <c r="L21" s="138"/>
      <c r="M21" s="155"/>
      <c r="N21" s="157"/>
      <c r="O21" s="164"/>
      <c r="P21" s="162">
        <f t="shared" si="0"/>
        <v>0</v>
      </c>
      <c r="Q21" s="41" t="str">
        <f t="shared" si="1"/>
        <v>Ja</v>
      </c>
      <c r="R21" s="90" t="str">
        <f>IF(NOT(ISBLANK(A21)),IF(VLOOKUP(A21,'Angaben zur Einrichtung'!$A$45:$J$248,9,FALSE)="ja","Nein","Ja"),"-")</f>
        <v>-</v>
      </c>
    </row>
    <row r="22" spans="1:18" ht="30" customHeight="1" x14ac:dyDescent="0.3">
      <c r="A22" s="51"/>
      <c r="B22" s="32"/>
      <c r="C22" s="33"/>
      <c r="D22" s="34"/>
      <c r="E22" s="138"/>
      <c r="F22" s="154"/>
      <c r="G22" s="155"/>
      <c r="H22" s="138"/>
      <c r="I22" s="139"/>
      <c r="J22" s="138"/>
      <c r="K22" s="156"/>
      <c r="L22" s="138"/>
      <c r="M22" s="155"/>
      <c r="N22" s="157"/>
      <c r="O22" s="164"/>
      <c r="P22" s="162">
        <f t="shared" si="0"/>
        <v>0</v>
      </c>
      <c r="Q22" s="41" t="str">
        <f t="shared" si="1"/>
        <v>Ja</v>
      </c>
      <c r="R22" s="90" t="str">
        <f>IF(NOT(ISBLANK(A22)),IF(VLOOKUP(A22,'Angaben zur Einrichtung'!$A$45:$J$248,9,FALSE)="ja","Nein","Ja"),"-")</f>
        <v>-</v>
      </c>
    </row>
    <row r="23" spans="1:18" ht="30" customHeight="1" x14ac:dyDescent="0.3">
      <c r="A23" s="51"/>
      <c r="B23" s="32"/>
      <c r="C23" s="33"/>
      <c r="D23" s="34"/>
      <c r="E23" s="138"/>
      <c r="F23" s="154"/>
      <c r="G23" s="155"/>
      <c r="H23" s="138"/>
      <c r="I23" s="139"/>
      <c r="J23" s="138"/>
      <c r="K23" s="156"/>
      <c r="L23" s="138"/>
      <c r="M23" s="155"/>
      <c r="N23" s="157"/>
      <c r="O23" s="164"/>
      <c r="P23" s="162">
        <f t="shared" si="0"/>
        <v>0</v>
      </c>
      <c r="Q23" s="41" t="str">
        <f t="shared" si="1"/>
        <v>Ja</v>
      </c>
      <c r="R23" s="90" t="str">
        <f>IF(NOT(ISBLANK(A23)),IF(VLOOKUP(A23,'Angaben zur Einrichtung'!$A$45:$J$248,9,FALSE)="ja","Nein","Ja"),"-")</f>
        <v>-</v>
      </c>
    </row>
    <row r="24" spans="1:18" ht="30" customHeight="1" x14ac:dyDescent="0.3">
      <c r="A24" s="51"/>
      <c r="B24" s="32"/>
      <c r="C24" s="33"/>
      <c r="D24" s="34"/>
      <c r="E24" s="138"/>
      <c r="F24" s="154"/>
      <c r="G24" s="155"/>
      <c r="H24" s="138"/>
      <c r="I24" s="139"/>
      <c r="J24" s="138"/>
      <c r="K24" s="156"/>
      <c r="L24" s="138"/>
      <c r="M24" s="155"/>
      <c r="N24" s="157"/>
      <c r="O24" s="164"/>
      <c r="P24" s="162">
        <f t="shared" si="0"/>
        <v>0</v>
      </c>
      <c r="Q24" s="41" t="str">
        <f t="shared" si="1"/>
        <v>Ja</v>
      </c>
      <c r="R24" s="90" t="str">
        <f>IF(NOT(ISBLANK(A24)),IF(VLOOKUP(A24,'Angaben zur Einrichtung'!$A$45:$J$248,9,FALSE)="ja","Nein","Ja"),"-")</f>
        <v>-</v>
      </c>
    </row>
    <row r="25" spans="1:18" ht="30" customHeight="1" x14ac:dyDescent="0.3">
      <c r="A25" s="51"/>
      <c r="B25" s="32"/>
      <c r="C25" s="33"/>
      <c r="D25" s="34"/>
      <c r="E25" s="138"/>
      <c r="F25" s="154"/>
      <c r="G25" s="155"/>
      <c r="H25" s="138"/>
      <c r="I25" s="139"/>
      <c r="J25" s="138"/>
      <c r="K25" s="156"/>
      <c r="L25" s="138"/>
      <c r="M25" s="155"/>
      <c r="N25" s="157"/>
      <c r="O25" s="164"/>
      <c r="P25" s="162">
        <f t="shared" si="0"/>
        <v>0</v>
      </c>
      <c r="Q25" s="41" t="str">
        <f t="shared" si="1"/>
        <v>Ja</v>
      </c>
      <c r="R25" s="90" t="str">
        <f>IF(NOT(ISBLANK(A25)),IF(VLOOKUP(A25,'Angaben zur Einrichtung'!$A$45:$J$248,9,FALSE)="ja","Nein","Ja"),"-")</f>
        <v>-</v>
      </c>
    </row>
    <row r="26" spans="1:18" ht="30" customHeight="1" x14ac:dyDescent="0.3">
      <c r="A26" s="51"/>
      <c r="B26" s="32"/>
      <c r="C26" s="33"/>
      <c r="D26" s="34"/>
      <c r="E26" s="138"/>
      <c r="F26" s="154"/>
      <c r="G26" s="155"/>
      <c r="H26" s="138"/>
      <c r="I26" s="139"/>
      <c r="J26" s="138"/>
      <c r="K26" s="156"/>
      <c r="L26" s="138"/>
      <c r="M26" s="155"/>
      <c r="N26" s="157"/>
      <c r="O26" s="164"/>
      <c r="P26" s="162">
        <f t="shared" si="0"/>
        <v>0</v>
      </c>
      <c r="Q26" s="41" t="str">
        <f t="shared" si="1"/>
        <v>Ja</v>
      </c>
      <c r="R26" s="90" t="str">
        <f>IF(NOT(ISBLANK(A26)),IF(VLOOKUP(A26,'Angaben zur Einrichtung'!$A$45:$J$248,9,FALSE)="ja","Nein","Ja"),"-")</f>
        <v>-</v>
      </c>
    </row>
    <row r="27" spans="1:18" ht="30" customHeight="1" x14ac:dyDescent="0.3">
      <c r="A27" s="51"/>
      <c r="B27" s="32"/>
      <c r="C27" s="33"/>
      <c r="D27" s="34"/>
      <c r="E27" s="138"/>
      <c r="F27" s="154"/>
      <c r="G27" s="155"/>
      <c r="H27" s="138"/>
      <c r="I27" s="139"/>
      <c r="J27" s="138"/>
      <c r="K27" s="156"/>
      <c r="L27" s="138"/>
      <c r="M27" s="155"/>
      <c r="N27" s="157"/>
      <c r="O27" s="164"/>
      <c r="P27" s="162">
        <f t="shared" si="0"/>
        <v>0</v>
      </c>
      <c r="Q27" s="41" t="str">
        <f t="shared" si="1"/>
        <v>Ja</v>
      </c>
      <c r="R27" s="90" t="str">
        <f>IF(NOT(ISBLANK(A27)),IF(VLOOKUP(A27,'Angaben zur Einrichtung'!$A$45:$J$248,9,FALSE)="ja","Nein","Ja"),"-")</f>
        <v>-</v>
      </c>
    </row>
    <row r="28" spans="1:18" ht="30" customHeight="1" x14ac:dyDescent="0.3">
      <c r="A28" s="51"/>
      <c r="B28" s="32"/>
      <c r="C28" s="33"/>
      <c r="D28" s="34"/>
      <c r="E28" s="138"/>
      <c r="F28" s="154"/>
      <c r="G28" s="155"/>
      <c r="H28" s="138"/>
      <c r="I28" s="139"/>
      <c r="J28" s="138"/>
      <c r="K28" s="156"/>
      <c r="L28" s="138"/>
      <c r="M28" s="155"/>
      <c r="N28" s="157"/>
      <c r="O28" s="164"/>
      <c r="P28" s="162">
        <f t="shared" si="0"/>
        <v>0</v>
      </c>
      <c r="Q28" s="41" t="str">
        <f t="shared" si="1"/>
        <v>Ja</v>
      </c>
      <c r="R28" s="90" t="str">
        <f>IF(NOT(ISBLANK(A28)),IF(VLOOKUP(A28,'Angaben zur Einrichtung'!$A$45:$J$248,9,FALSE)="ja","Nein","Ja"),"-")</f>
        <v>-</v>
      </c>
    </row>
    <row r="29" spans="1:18" ht="30" customHeight="1" x14ac:dyDescent="0.3">
      <c r="A29" s="51"/>
      <c r="B29" s="32"/>
      <c r="C29" s="33"/>
      <c r="D29" s="34"/>
      <c r="E29" s="138"/>
      <c r="F29" s="154"/>
      <c r="G29" s="155"/>
      <c r="H29" s="138"/>
      <c r="I29" s="139"/>
      <c r="J29" s="138"/>
      <c r="K29" s="156"/>
      <c r="L29" s="138"/>
      <c r="M29" s="155"/>
      <c r="N29" s="157"/>
      <c r="O29" s="164"/>
      <c r="P29" s="162">
        <f t="shared" si="0"/>
        <v>0</v>
      </c>
      <c r="Q29" s="41" t="str">
        <f t="shared" si="1"/>
        <v>Ja</v>
      </c>
      <c r="R29" s="90" t="str">
        <f>IF(NOT(ISBLANK(A29)),IF(VLOOKUP(A29,'Angaben zur Einrichtung'!$A$45:$J$248,9,FALSE)="ja","Nein","Ja"),"-")</f>
        <v>-</v>
      </c>
    </row>
    <row r="30" spans="1:18" ht="30" customHeight="1" x14ac:dyDescent="0.3">
      <c r="A30" s="51"/>
      <c r="B30" s="32"/>
      <c r="C30" s="33"/>
      <c r="D30" s="34"/>
      <c r="E30" s="138"/>
      <c r="F30" s="154"/>
      <c r="G30" s="155"/>
      <c r="H30" s="138"/>
      <c r="I30" s="139"/>
      <c r="J30" s="138"/>
      <c r="K30" s="156"/>
      <c r="L30" s="138"/>
      <c r="M30" s="155"/>
      <c r="N30" s="157"/>
      <c r="O30" s="164"/>
      <c r="P30" s="162">
        <f t="shared" si="0"/>
        <v>0</v>
      </c>
      <c r="Q30" s="41" t="str">
        <f t="shared" si="1"/>
        <v>Ja</v>
      </c>
      <c r="R30" s="90" t="str">
        <f>IF(NOT(ISBLANK(A30)),IF(VLOOKUP(A30,'Angaben zur Einrichtung'!$A$45:$J$248,9,FALSE)="ja","Nein","Ja"),"-")</f>
        <v>-</v>
      </c>
    </row>
    <row r="31" spans="1:18" ht="30" customHeight="1" x14ac:dyDescent="0.3">
      <c r="A31" s="51"/>
      <c r="B31" s="32"/>
      <c r="C31" s="33"/>
      <c r="D31" s="34"/>
      <c r="E31" s="138"/>
      <c r="F31" s="154"/>
      <c r="G31" s="155"/>
      <c r="H31" s="138"/>
      <c r="I31" s="139"/>
      <c r="J31" s="138"/>
      <c r="K31" s="156"/>
      <c r="L31" s="138"/>
      <c r="M31" s="155"/>
      <c r="N31" s="157"/>
      <c r="O31" s="164"/>
      <c r="P31" s="162">
        <f t="shared" si="0"/>
        <v>0</v>
      </c>
      <c r="Q31" s="41" t="str">
        <f t="shared" si="1"/>
        <v>Ja</v>
      </c>
      <c r="R31" s="90" t="str">
        <f>IF(NOT(ISBLANK(A31)),IF(VLOOKUP(A31,'Angaben zur Einrichtung'!$A$45:$J$248,9,FALSE)="ja","Nein","Ja"),"-")</f>
        <v>-</v>
      </c>
    </row>
    <row r="32" spans="1:18" ht="30" customHeight="1" x14ac:dyDescent="0.3">
      <c r="A32" s="51"/>
      <c r="B32" s="32"/>
      <c r="C32" s="33"/>
      <c r="D32" s="34"/>
      <c r="E32" s="138"/>
      <c r="F32" s="154"/>
      <c r="G32" s="155"/>
      <c r="H32" s="138"/>
      <c r="I32" s="139"/>
      <c r="J32" s="138"/>
      <c r="K32" s="156"/>
      <c r="L32" s="138"/>
      <c r="M32" s="155"/>
      <c r="N32" s="157"/>
      <c r="O32" s="164"/>
      <c r="P32" s="162">
        <f t="shared" si="0"/>
        <v>0</v>
      </c>
      <c r="Q32" s="41" t="str">
        <f t="shared" si="1"/>
        <v>Ja</v>
      </c>
      <c r="R32" s="90" t="str">
        <f>IF(NOT(ISBLANK(A32)),IF(VLOOKUP(A32,'Angaben zur Einrichtung'!$A$45:$J$248,9,FALSE)="ja","Nein","Ja"),"-")</f>
        <v>-</v>
      </c>
    </row>
    <row r="33" spans="1:18" ht="30" customHeight="1" x14ac:dyDescent="0.3">
      <c r="A33" s="51"/>
      <c r="B33" s="32"/>
      <c r="C33" s="33"/>
      <c r="D33" s="34"/>
      <c r="E33" s="138"/>
      <c r="F33" s="154"/>
      <c r="G33" s="155"/>
      <c r="H33" s="138"/>
      <c r="I33" s="139"/>
      <c r="J33" s="138"/>
      <c r="K33" s="156"/>
      <c r="L33" s="138"/>
      <c r="M33" s="155"/>
      <c r="N33" s="157"/>
      <c r="O33" s="164"/>
      <c r="P33" s="162">
        <f t="shared" si="0"/>
        <v>0</v>
      </c>
      <c r="Q33" s="41" t="str">
        <f t="shared" si="1"/>
        <v>Ja</v>
      </c>
      <c r="R33" s="90" t="str">
        <f>IF(NOT(ISBLANK(A33)),IF(VLOOKUP(A33,'Angaben zur Einrichtung'!$A$45:$J$248,9,FALSE)="ja","Nein","Ja"),"-")</f>
        <v>-</v>
      </c>
    </row>
    <row r="34" spans="1:18" ht="30" customHeight="1" x14ac:dyDescent="0.3">
      <c r="A34" s="51"/>
      <c r="B34" s="32"/>
      <c r="C34" s="33"/>
      <c r="D34" s="34"/>
      <c r="E34" s="138"/>
      <c r="F34" s="154"/>
      <c r="G34" s="155"/>
      <c r="H34" s="138"/>
      <c r="I34" s="139"/>
      <c r="J34" s="138"/>
      <c r="K34" s="156"/>
      <c r="L34" s="138"/>
      <c r="M34" s="155"/>
      <c r="N34" s="157"/>
      <c r="O34" s="164"/>
      <c r="P34" s="162">
        <f t="shared" si="0"/>
        <v>0</v>
      </c>
      <c r="Q34" s="41" t="str">
        <f t="shared" si="1"/>
        <v>Ja</v>
      </c>
      <c r="R34" s="90" t="str">
        <f>IF(NOT(ISBLANK(A34)),IF(VLOOKUP(A34,'Angaben zur Einrichtung'!$A$45:$J$248,9,FALSE)="ja","Nein","Ja"),"-")</f>
        <v>-</v>
      </c>
    </row>
    <row r="35" spans="1:18" ht="30" customHeight="1" x14ac:dyDescent="0.3">
      <c r="A35" s="51"/>
      <c r="B35" s="32"/>
      <c r="C35" s="33"/>
      <c r="D35" s="34"/>
      <c r="E35" s="138"/>
      <c r="F35" s="154"/>
      <c r="G35" s="155"/>
      <c r="H35" s="138"/>
      <c r="I35" s="139"/>
      <c r="J35" s="138"/>
      <c r="K35" s="156"/>
      <c r="L35" s="138"/>
      <c r="M35" s="155"/>
      <c r="N35" s="157"/>
      <c r="O35" s="164"/>
      <c r="P35" s="162">
        <f t="shared" si="0"/>
        <v>0</v>
      </c>
      <c r="Q35" s="41" t="str">
        <f t="shared" si="1"/>
        <v>Ja</v>
      </c>
      <c r="R35" s="90" t="str">
        <f>IF(NOT(ISBLANK(A35)),IF(VLOOKUP(A35,'Angaben zur Einrichtung'!$A$45:$J$248,9,FALSE)="ja","Nein","Ja"),"-")</f>
        <v>-</v>
      </c>
    </row>
    <row r="36" spans="1:18" ht="30" customHeight="1" x14ac:dyDescent="0.3">
      <c r="A36" s="51"/>
      <c r="B36" s="32"/>
      <c r="C36" s="33"/>
      <c r="D36" s="34"/>
      <c r="E36" s="138"/>
      <c r="F36" s="154"/>
      <c r="G36" s="155"/>
      <c r="H36" s="138"/>
      <c r="I36" s="139"/>
      <c r="J36" s="138"/>
      <c r="K36" s="156"/>
      <c r="L36" s="138"/>
      <c r="M36" s="155"/>
      <c r="N36" s="157"/>
      <c r="O36" s="164"/>
      <c r="P36" s="162">
        <f t="shared" si="0"/>
        <v>0</v>
      </c>
      <c r="Q36" s="41" t="str">
        <f t="shared" si="1"/>
        <v>Ja</v>
      </c>
      <c r="R36" s="90" t="str">
        <f>IF(NOT(ISBLANK(A36)),IF(VLOOKUP(A36,'Angaben zur Einrichtung'!$A$45:$J$248,9,FALSE)="ja","Nein","Ja"),"-")</f>
        <v>-</v>
      </c>
    </row>
    <row r="37" spans="1:18" ht="30" customHeight="1" x14ac:dyDescent="0.3">
      <c r="A37" s="51"/>
      <c r="B37" s="32"/>
      <c r="C37" s="33"/>
      <c r="D37" s="34"/>
      <c r="E37" s="138"/>
      <c r="F37" s="154"/>
      <c r="G37" s="155"/>
      <c r="H37" s="138"/>
      <c r="I37" s="139"/>
      <c r="J37" s="138"/>
      <c r="K37" s="156"/>
      <c r="L37" s="138"/>
      <c r="M37" s="155"/>
      <c r="N37" s="157"/>
      <c r="O37" s="164"/>
      <c r="P37" s="162">
        <f t="shared" si="0"/>
        <v>0</v>
      </c>
      <c r="Q37" s="41" t="str">
        <f t="shared" si="1"/>
        <v>Ja</v>
      </c>
      <c r="R37" s="90" t="str">
        <f>IF(NOT(ISBLANK(A37)),IF(VLOOKUP(A37,'Angaben zur Einrichtung'!$A$45:$J$248,9,FALSE)="ja","Nein","Ja"),"-")</f>
        <v>-</v>
      </c>
    </row>
    <row r="38" spans="1:18" ht="30" customHeight="1" x14ac:dyDescent="0.3">
      <c r="A38" s="51"/>
      <c r="B38" s="32"/>
      <c r="C38" s="33"/>
      <c r="D38" s="34"/>
      <c r="E38" s="138"/>
      <c r="F38" s="154"/>
      <c r="G38" s="155"/>
      <c r="H38" s="138"/>
      <c r="I38" s="139"/>
      <c r="J38" s="138"/>
      <c r="K38" s="156"/>
      <c r="L38" s="138"/>
      <c r="M38" s="155"/>
      <c r="N38" s="157"/>
      <c r="O38" s="164"/>
      <c r="P38" s="162">
        <f t="shared" si="0"/>
        <v>0</v>
      </c>
      <c r="Q38" s="41" t="str">
        <f t="shared" si="1"/>
        <v>Ja</v>
      </c>
      <c r="R38" s="90" t="str">
        <f>IF(NOT(ISBLANK(A38)),IF(VLOOKUP(A38,'Angaben zur Einrichtung'!$A$45:$J$248,9,FALSE)="ja","Nein","Ja"),"-")</f>
        <v>-</v>
      </c>
    </row>
    <row r="39" spans="1:18" ht="30" customHeight="1" x14ac:dyDescent="0.3">
      <c r="A39" s="51"/>
      <c r="B39" s="32"/>
      <c r="C39" s="33"/>
      <c r="D39" s="34"/>
      <c r="E39" s="138"/>
      <c r="F39" s="154"/>
      <c r="G39" s="155"/>
      <c r="H39" s="138"/>
      <c r="I39" s="139"/>
      <c r="J39" s="138"/>
      <c r="K39" s="156"/>
      <c r="L39" s="138"/>
      <c r="M39" s="155"/>
      <c r="N39" s="157"/>
      <c r="O39" s="164"/>
      <c r="P39" s="162">
        <f t="shared" si="0"/>
        <v>0</v>
      </c>
      <c r="Q39" s="41" t="str">
        <f t="shared" si="1"/>
        <v>Ja</v>
      </c>
      <c r="R39" s="90" t="str">
        <f>IF(NOT(ISBLANK(A39)),IF(VLOOKUP(A39,'Angaben zur Einrichtung'!$A$45:$J$248,9,FALSE)="ja","Nein","Ja"),"-")</f>
        <v>-</v>
      </c>
    </row>
    <row r="40" spans="1:18" ht="30" customHeight="1" x14ac:dyDescent="0.3">
      <c r="A40" s="51"/>
      <c r="B40" s="32"/>
      <c r="C40" s="33"/>
      <c r="D40" s="34"/>
      <c r="E40" s="138"/>
      <c r="F40" s="154"/>
      <c r="G40" s="155"/>
      <c r="H40" s="138"/>
      <c r="I40" s="139"/>
      <c r="J40" s="138"/>
      <c r="K40" s="156"/>
      <c r="L40" s="138"/>
      <c r="M40" s="155"/>
      <c r="N40" s="157"/>
      <c r="O40" s="164"/>
      <c r="P40" s="162">
        <f t="shared" si="0"/>
        <v>0</v>
      </c>
      <c r="Q40" s="41" t="str">
        <f t="shared" si="1"/>
        <v>Ja</v>
      </c>
      <c r="R40" s="90" t="str">
        <f>IF(NOT(ISBLANK(A40)),IF(VLOOKUP(A40,'Angaben zur Einrichtung'!$A$45:$J$248,9,FALSE)="ja","Nein","Ja"),"-")</f>
        <v>-</v>
      </c>
    </row>
    <row r="41" spans="1:18" ht="30" customHeight="1" x14ac:dyDescent="0.3">
      <c r="A41" s="51"/>
      <c r="B41" s="32"/>
      <c r="C41" s="33"/>
      <c r="D41" s="34"/>
      <c r="E41" s="138"/>
      <c r="F41" s="154"/>
      <c r="G41" s="155"/>
      <c r="H41" s="138"/>
      <c r="I41" s="139"/>
      <c r="J41" s="138"/>
      <c r="K41" s="156"/>
      <c r="L41" s="138"/>
      <c r="M41" s="155"/>
      <c r="N41" s="157"/>
      <c r="O41" s="164"/>
      <c r="P41" s="162">
        <f t="shared" si="0"/>
        <v>0</v>
      </c>
      <c r="Q41" s="41" t="str">
        <f t="shared" si="1"/>
        <v>Ja</v>
      </c>
      <c r="R41" s="90" t="str">
        <f>IF(NOT(ISBLANK(A41)),IF(VLOOKUP(A41,'Angaben zur Einrichtung'!$A$45:$J$248,9,FALSE)="ja","Nein","Ja"),"-")</f>
        <v>-</v>
      </c>
    </row>
    <row r="42" spans="1:18" ht="30" customHeight="1" x14ac:dyDescent="0.3">
      <c r="A42" s="51"/>
      <c r="B42" s="32"/>
      <c r="C42" s="33"/>
      <c r="D42" s="34"/>
      <c r="E42" s="138"/>
      <c r="F42" s="154"/>
      <c r="G42" s="155"/>
      <c r="H42" s="138"/>
      <c r="I42" s="139"/>
      <c r="J42" s="138"/>
      <c r="K42" s="156"/>
      <c r="L42" s="138"/>
      <c r="M42" s="155"/>
      <c r="N42" s="157"/>
      <c r="O42" s="164"/>
      <c r="P42" s="162">
        <f t="shared" si="0"/>
        <v>0</v>
      </c>
      <c r="Q42" s="41" t="str">
        <f t="shared" si="1"/>
        <v>Ja</v>
      </c>
      <c r="R42" s="90" t="str">
        <f>IF(NOT(ISBLANK(A42)),IF(VLOOKUP(A42,'Angaben zur Einrichtung'!$A$45:$J$248,9,FALSE)="ja","Nein","Ja"),"-")</f>
        <v>-</v>
      </c>
    </row>
    <row r="43" spans="1:18" ht="30" customHeight="1" x14ac:dyDescent="0.3">
      <c r="A43" s="51"/>
      <c r="B43" s="32"/>
      <c r="C43" s="33"/>
      <c r="D43" s="34"/>
      <c r="E43" s="138"/>
      <c r="F43" s="154"/>
      <c r="G43" s="155"/>
      <c r="H43" s="138"/>
      <c r="I43" s="139"/>
      <c r="J43" s="138"/>
      <c r="K43" s="156"/>
      <c r="L43" s="138"/>
      <c r="M43" s="155"/>
      <c r="N43" s="157"/>
      <c r="O43" s="164"/>
      <c r="P43" s="162">
        <f t="shared" si="0"/>
        <v>0</v>
      </c>
      <c r="Q43" s="41" t="str">
        <f t="shared" si="1"/>
        <v>Ja</v>
      </c>
      <c r="R43" s="90" t="str">
        <f>IF(NOT(ISBLANK(A43)),IF(VLOOKUP(A43,'Angaben zur Einrichtung'!$A$45:$J$248,9,FALSE)="ja","Nein","Ja"),"-")</f>
        <v>-</v>
      </c>
    </row>
    <row r="44" spans="1:18" ht="30" customHeight="1" x14ac:dyDescent="0.3">
      <c r="A44" s="51"/>
      <c r="B44" s="32"/>
      <c r="C44" s="33"/>
      <c r="D44" s="34"/>
      <c r="E44" s="138"/>
      <c r="F44" s="154"/>
      <c r="G44" s="155"/>
      <c r="H44" s="138"/>
      <c r="I44" s="139"/>
      <c r="J44" s="138"/>
      <c r="K44" s="156"/>
      <c r="L44" s="138"/>
      <c r="M44" s="155"/>
      <c r="N44" s="157"/>
      <c r="O44" s="164"/>
      <c r="P44" s="162">
        <f t="shared" si="0"/>
        <v>0</v>
      </c>
      <c r="Q44" s="41" t="str">
        <f t="shared" si="1"/>
        <v>Ja</v>
      </c>
      <c r="R44" s="90" t="str">
        <f>IF(NOT(ISBLANK(A44)),IF(VLOOKUP(A44,'Angaben zur Einrichtung'!$A$45:$J$248,9,FALSE)="ja","Nein","Ja"),"-")</f>
        <v>-</v>
      </c>
    </row>
    <row r="45" spans="1:18" ht="30" customHeight="1" x14ac:dyDescent="0.3">
      <c r="A45" s="51"/>
      <c r="B45" s="32"/>
      <c r="C45" s="33"/>
      <c r="D45" s="34"/>
      <c r="E45" s="138"/>
      <c r="F45" s="154"/>
      <c r="G45" s="155"/>
      <c r="H45" s="138"/>
      <c r="I45" s="139"/>
      <c r="J45" s="138"/>
      <c r="K45" s="156"/>
      <c r="L45" s="138"/>
      <c r="M45" s="155"/>
      <c r="N45" s="157"/>
      <c r="O45" s="164"/>
      <c r="P45" s="162">
        <f t="shared" si="0"/>
        <v>0</v>
      </c>
      <c r="Q45" s="41" t="str">
        <f t="shared" si="1"/>
        <v>Ja</v>
      </c>
      <c r="R45" s="90" t="str">
        <f>IF(NOT(ISBLANK(A45)),IF(VLOOKUP(A45,'Angaben zur Einrichtung'!$A$45:$J$248,9,FALSE)="ja","Nein","Ja"),"-")</f>
        <v>-</v>
      </c>
    </row>
    <row r="46" spans="1:18" ht="30" customHeight="1" x14ac:dyDescent="0.3">
      <c r="A46" s="51"/>
      <c r="B46" s="32"/>
      <c r="C46" s="33"/>
      <c r="D46" s="34"/>
      <c r="E46" s="138"/>
      <c r="F46" s="154"/>
      <c r="G46" s="155"/>
      <c r="H46" s="138"/>
      <c r="I46" s="139"/>
      <c r="J46" s="138"/>
      <c r="K46" s="156"/>
      <c r="L46" s="138"/>
      <c r="M46" s="155"/>
      <c r="N46" s="157"/>
      <c r="O46" s="164"/>
      <c r="P46" s="162">
        <f t="shared" si="0"/>
        <v>0</v>
      </c>
      <c r="Q46" s="41" t="str">
        <f t="shared" si="1"/>
        <v>Ja</v>
      </c>
      <c r="R46" s="90" t="str">
        <f>IF(NOT(ISBLANK(A46)),IF(VLOOKUP(A46,'Angaben zur Einrichtung'!$A$45:$J$248,9,FALSE)="ja","Nein","Ja"),"-")</f>
        <v>-</v>
      </c>
    </row>
    <row r="47" spans="1:18" ht="30" customHeight="1" x14ac:dyDescent="0.3">
      <c r="A47" s="51"/>
      <c r="B47" s="32"/>
      <c r="C47" s="33"/>
      <c r="D47" s="34"/>
      <c r="E47" s="138"/>
      <c r="F47" s="154"/>
      <c r="G47" s="155"/>
      <c r="H47" s="138"/>
      <c r="I47" s="139"/>
      <c r="J47" s="138"/>
      <c r="K47" s="156"/>
      <c r="L47" s="138"/>
      <c r="M47" s="155"/>
      <c r="N47" s="157"/>
      <c r="O47" s="164"/>
      <c r="P47" s="162">
        <f t="shared" si="0"/>
        <v>0</v>
      </c>
      <c r="Q47" s="41" t="str">
        <f t="shared" si="1"/>
        <v>Ja</v>
      </c>
      <c r="R47" s="90" t="str">
        <f>IF(NOT(ISBLANK(A47)),IF(VLOOKUP(A47,'Angaben zur Einrichtung'!$A$45:$J$248,9,FALSE)="ja","Nein","Ja"),"-")</f>
        <v>-</v>
      </c>
    </row>
    <row r="48" spans="1:18" ht="30" customHeight="1" x14ac:dyDescent="0.3">
      <c r="A48" s="51"/>
      <c r="B48" s="32"/>
      <c r="C48" s="33"/>
      <c r="D48" s="34"/>
      <c r="E48" s="138"/>
      <c r="F48" s="154"/>
      <c r="G48" s="155"/>
      <c r="H48" s="138"/>
      <c r="I48" s="139"/>
      <c r="J48" s="138"/>
      <c r="K48" s="156"/>
      <c r="L48" s="138"/>
      <c r="M48" s="155"/>
      <c r="N48" s="157"/>
      <c r="O48" s="164"/>
      <c r="P48" s="162">
        <f t="shared" si="0"/>
        <v>0</v>
      </c>
      <c r="Q48" s="41" t="str">
        <f t="shared" si="1"/>
        <v>Ja</v>
      </c>
      <c r="R48" s="90" t="str">
        <f>IF(NOT(ISBLANK(A48)),IF(VLOOKUP(A48,'Angaben zur Einrichtung'!$A$45:$J$248,9,FALSE)="ja","Nein","Ja"),"-")</f>
        <v>-</v>
      </c>
    </row>
    <row r="49" spans="1:18" ht="30" customHeight="1" x14ac:dyDescent="0.3">
      <c r="A49" s="51"/>
      <c r="B49" s="32"/>
      <c r="C49" s="33"/>
      <c r="D49" s="34"/>
      <c r="E49" s="138"/>
      <c r="F49" s="154"/>
      <c r="G49" s="155"/>
      <c r="H49" s="138"/>
      <c r="I49" s="139"/>
      <c r="J49" s="138"/>
      <c r="K49" s="156"/>
      <c r="L49" s="138"/>
      <c r="M49" s="155"/>
      <c r="N49" s="157"/>
      <c r="O49" s="164"/>
      <c r="P49" s="162">
        <f t="shared" si="0"/>
        <v>0</v>
      </c>
      <c r="Q49" s="41" t="str">
        <f t="shared" si="1"/>
        <v>Ja</v>
      </c>
      <c r="R49" s="90" t="str">
        <f>IF(NOT(ISBLANK(A49)),IF(VLOOKUP(A49,'Angaben zur Einrichtung'!$A$45:$J$248,9,FALSE)="ja","Nein","Ja"),"-")</f>
        <v>-</v>
      </c>
    </row>
    <row r="50" spans="1:18" ht="30" customHeight="1" x14ac:dyDescent="0.3">
      <c r="A50" s="51"/>
      <c r="B50" s="32"/>
      <c r="C50" s="33"/>
      <c r="D50" s="34"/>
      <c r="E50" s="138"/>
      <c r="F50" s="154"/>
      <c r="G50" s="155"/>
      <c r="H50" s="138"/>
      <c r="I50" s="139"/>
      <c r="J50" s="138"/>
      <c r="K50" s="156"/>
      <c r="L50" s="138"/>
      <c r="M50" s="155"/>
      <c r="N50" s="157"/>
      <c r="O50" s="164"/>
      <c r="P50" s="162">
        <f t="shared" si="0"/>
        <v>0</v>
      </c>
      <c r="Q50" s="41" t="str">
        <f t="shared" si="1"/>
        <v>Ja</v>
      </c>
      <c r="R50" s="90" t="str">
        <f>IF(NOT(ISBLANK(A50)),IF(VLOOKUP(A50,'Angaben zur Einrichtung'!$A$45:$J$248,9,FALSE)="ja","Nein","Ja"),"-")</f>
        <v>-</v>
      </c>
    </row>
    <row r="51" spans="1:18" ht="30" customHeight="1" x14ac:dyDescent="0.3">
      <c r="A51" s="51"/>
      <c r="B51" s="32"/>
      <c r="C51" s="33"/>
      <c r="D51" s="34"/>
      <c r="E51" s="138"/>
      <c r="F51" s="154"/>
      <c r="G51" s="155"/>
      <c r="H51" s="138"/>
      <c r="I51" s="139"/>
      <c r="J51" s="138"/>
      <c r="K51" s="156"/>
      <c r="L51" s="138"/>
      <c r="M51" s="155"/>
      <c r="N51" s="157"/>
      <c r="O51" s="164"/>
      <c r="P51" s="162">
        <f t="shared" si="0"/>
        <v>0</v>
      </c>
      <c r="Q51" s="41" t="str">
        <f t="shared" si="1"/>
        <v>Ja</v>
      </c>
      <c r="R51" s="90" t="str">
        <f>IF(NOT(ISBLANK(A51)),IF(VLOOKUP(A51,'Angaben zur Einrichtung'!$A$45:$J$248,9,FALSE)="ja","Nein","Ja"),"-")</f>
        <v>-</v>
      </c>
    </row>
    <row r="52" spans="1:18" ht="30" customHeight="1" x14ac:dyDescent="0.3">
      <c r="A52" s="51"/>
      <c r="B52" s="32"/>
      <c r="C52" s="33"/>
      <c r="D52" s="34"/>
      <c r="E52" s="138"/>
      <c r="F52" s="154"/>
      <c r="G52" s="155"/>
      <c r="H52" s="138"/>
      <c r="I52" s="139"/>
      <c r="J52" s="138"/>
      <c r="K52" s="156"/>
      <c r="L52" s="138"/>
      <c r="M52" s="155"/>
      <c r="N52" s="157"/>
      <c r="O52" s="164"/>
      <c r="P52" s="162">
        <f t="shared" si="0"/>
        <v>0</v>
      </c>
      <c r="Q52" s="41" t="str">
        <f t="shared" si="1"/>
        <v>Ja</v>
      </c>
      <c r="R52" s="90" t="str">
        <f>IF(NOT(ISBLANK(A52)),IF(VLOOKUP(A52,'Angaben zur Einrichtung'!$A$45:$J$248,9,FALSE)="ja","Nein","Ja"),"-")</f>
        <v>-</v>
      </c>
    </row>
    <row r="53" spans="1:18" ht="30" customHeight="1" x14ac:dyDescent="0.3">
      <c r="A53" s="51"/>
      <c r="B53" s="32"/>
      <c r="C53" s="33"/>
      <c r="D53" s="34"/>
      <c r="E53" s="138"/>
      <c r="F53" s="154"/>
      <c r="G53" s="155"/>
      <c r="H53" s="138"/>
      <c r="I53" s="139"/>
      <c r="J53" s="138"/>
      <c r="K53" s="156"/>
      <c r="L53" s="138"/>
      <c r="M53" s="155"/>
      <c r="N53" s="157"/>
      <c r="O53" s="164"/>
      <c r="P53" s="162">
        <f t="shared" si="0"/>
        <v>0</v>
      </c>
      <c r="Q53" s="41" t="str">
        <f t="shared" si="1"/>
        <v>Ja</v>
      </c>
      <c r="R53" s="90" t="str">
        <f>IF(NOT(ISBLANK(A53)),IF(VLOOKUP(A53,'Angaben zur Einrichtung'!$A$45:$J$248,9,FALSE)="ja","Nein","Ja"),"-")</f>
        <v>-</v>
      </c>
    </row>
    <row r="54" spans="1:18" ht="30" customHeight="1" x14ac:dyDescent="0.3">
      <c r="A54" s="51"/>
      <c r="B54" s="32"/>
      <c r="C54" s="33"/>
      <c r="D54" s="34"/>
      <c r="E54" s="138"/>
      <c r="F54" s="154"/>
      <c r="G54" s="155"/>
      <c r="H54" s="138"/>
      <c r="I54" s="139"/>
      <c r="J54" s="138"/>
      <c r="K54" s="156"/>
      <c r="L54" s="138"/>
      <c r="M54" s="155"/>
      <c r="N54" s="157"/>
      <c r="O54" s="164"/>
      <c r="P54" s="162">
        <f t="shared" si="0"/>
        <v>0</v>
      </c>
      <c r="Q54" s="41" t="str">
        <f t="shared" si="1"/>
        <v>Ja</v>
      </c>
      <c r="R54" s="90" t="str">
        <f>IF(NOT(ISBLANK(A54)),IF(VLOOKUP(A54,'Angaben zur Einrichtung'!$A$45:$J$248,9,FALSE)="ja","Nein","Ja"),"-")</f>
        <v>-</v>
      </c>
    </row>
    <row r="55" spans="1:18" ht="30" customHeight="1" x14ac:dyDescent="0.3">
      <c r="A55" s="51"/>
      <c r="B55" s="32"/>
      <c r="C55" s="33"/>
      <c r="D55" s="34"/>
      <c r="E55" s="138"/>
      <c r="F55" s="154"/>
      <c r="G55" s="155"/>
      <c r="H55" s="138"/>
      <c r="I55" s="139"/>
      <c r="J55" s="138"/>
      <c r="K55" s="156"/>
      <c r="L55" s="138"/>
      <c r="M55" s="155"/>
      <c r="N55" s="157"/>
      <c r="O55" s="164"/>
      <c r="P55" s="162">
        <f t="shared" si="0"/>
        <v>0</v>
      </c>
      <c r="Q55" s="41" t="str">
        <f t="shared" si="1"/>
        <v>Ja</v>
      </c>
      <c r="R55" s="90" t="str">
        <f>IF(NOT(ISBLANK(A55)),IF(VLOOKUP(A55,'Angaben zur Einrichtung'!$A$45:$J$248,9,FALSE)="ja","Nein","Ja"),"-")</f>
        <v>-</v>
      </c>
    </row>
    <row r="56" spans="1:18" ht="30" customHeight="1" x14ac:dyDescent="0.3">
      <c r="A56" s="51"/>
      <c r="B56" s="32"/>
      <c r="C56" s="33"/>
      <c r="D56" s="34"/>
      <c r="E56" s="138"/>
      <c r="F56" s="154"/>
      <c r="G56" s="155"/>
      <c r="H56" s="138"/>
      <c r="I56" s="139"/>
      <c r="J56" s="138"/>
      <c r="K56" s="156"/>
      <c r="L56" s="138"/>
      <c r="M56" s="155"/>
      <c r="N56" s="157"/>
      <c r="O56" s="164"/>
      <c r="P56" s="162">
        <f t="shared" si="0"/>
        <v>0</v>
      </c>
      <c r="Q56" s="41" t="str">
        <f t="shared" si="1"/>
        <v>Ja</v>
      </c>
      <c r="R56" s="90" t="str">
        <f>IF(NOT(ISBLANK(A56)),IF(VLOOKUP(A56,'Angaben zur Einrichtung'!$A$45:$J$248,9,FALSE)="ja","Nein","Ja"),"-")</f>
        <v>-</v>
      </c>
    </row>
    <row r="57" spans="1:18" ht="30" customHeight="1" x14ac:dyDescent="0.3">
      <c r="A57" s="51"/>
      <c r="B57" s="32"/>
      <c r="C57" s="33"/>
      <c r="D57" s="34"/>
      <c r="E57" s="138"/>
      <c r="F57" s="154"/>
      <c r="G57" s="155"/>
      <c r="H57" s="138"/>
      <c r="I57" s="139"/>
      <c r="J57" s="138"/>
      <c r="K57" s="156"/>
      <c r="L57" s="138"/>
      <c r="M57" s="155"/>
      <c r="N57" s="157"/>
      <c r="O57" s="164"/>
      <c r="P57" s="162">
        <f t="shared" si="0"/>
        <v>0</v>
      </c>
      <c r="Q57" s="41" t="str">
        <f t="shared" si="1"/>
        <v>Ja</v>
      </c>
      <c r="R57" s="90" t="str">
        <f>IF(NOT(ISBLANK(A57)),IF(VLOOKUP(A57,'Angaben zur Einrichtung'!$A$45:$J$248,9,FALSE)="ja","Nein","Ja"),"-")</f>
        <v>-</v>
      </c>
    </row>
    <row r="58" spans="1:18" ht="30" customHeight="1" x14ac:dyDescent="0.3">
      <c r="A58" s="51"/>
      <c r="B58" s="32"/>
      <c r="C58" s="33"/>
      <c r="D58" s="34"/>
      <c r="E58" s="138"/>
      <c r="F58" s="154"/>
      <c r="G58" s="155"/>
      <c r="H58" s="138"/>
      <c r="I58" s="139"/>
      <c r="J58" s="138"/>
      <c r="K58" s="156"/>
      <c r="L58" s="138"/>
      <c r="M58" s="155"/>
      <c r="N58" s="157"/>
      <c r="O58" s="164"/>
      <c r="P58" s="162">
        <f t="shared" si="0"/>
        <v>0</v>
      </c>
      <c r="Q58" s="41" t="str">
        <f t="shared" si="1"/>
        <v>Ja</v>
      </c>
      <c r="R58" s="90" t="str">
        <f>IF(NOT(ISBLANK(A58)),IF(VLOOKUP(A58,'Angaben zur Einrichtung'!$A$45:$J$248,9,FALSE)="ja","Nein","Ja"),"-")</f>
        <v>-</v>
      </c>
    </row>
    <row r="59" spans="1:18" ht="30" customHeight="1" x14ac:dyDescent="0.3">
      <c r="A59" s="51"/>
      <c r="B59" s="32"/>
      <c r="C59" s="33"/>
      <c r="D59" s="34"/>
      <c r="E59" s="138"/>
      <c r="F59" s="154"/>
      <c r="G59" s="155"/>
      <c r="H59" s="138"/>
      <c r="I59" s="139"/>
      <c r="J59" s="138"/>
      <c r="K59" s="156"/>
      <c r="L59" s="138"/>
      <c r="M59" s="155"/>
      <c r="N59" s="157"/>
      <c r="O59" s="164"/>
      <c r="P59" s="162">
        <f t="shared" si="0"/>
        <v>0</v>
      </c>
      <c r="Q59" s="41" t="str">
        <f t="shared" si="1"/>
        <v>Ja</v>
      </c>
      <c r="R59" s="90" t="str">
        <f>IF(NOT(ISBLANK(A59)),IF(VLOOKUP(A59,'Angaben zur Einrichtung'!$A$45:$J$248,9,FALSE)="ja","Nein","Ja"),"-")</f>
        <v>-</v>
      </c>
    </row>
    <row r="60" spans="1:18" ht="30" customHeight="1" x14ac:dyDescent="0.3">
      <c r="A60" s="51"/>
      <c r="B60" s="32"/>
      <c r="C60" s="33"/>
      <c r="D60" s="34"/>
      <c r="E60" s="138"/>
      <c r="F60" s="154"/>
      <c r="G60" s="155"/>
      <c r="H60" s="138"/>
      <c r="I60" s="139"/>
      <c r="J60" s="138"/>
      <c r="K60" s="156"/>
      <c r="L60" s="138"/>
      <c r="M60" s="155"/>
      <c r="N60" s="157"/>
      <c r="O60" s="164"/>
      <c r="P60" s="162">
        <f t="shared" si="0"/>
        <v>0</v>
      </c>
      <c r="Q60" s="41" t="str">
        <f t="shared" si="1"/>
        <v>Ja</v>
      </c>
      <c r="R60" s="90" t="str">
        <f>IF(NOT(ISBLANK(A60)),IF(VLOOKUP(A60,'Angaben zur Einrichtung'!$A$45:$J$248,9,FALSE)="ja","Nein","Ja"),"-")</f>
        <v>-</v>
      </c>
    </row>
    <row r="61" spans="1:18" ht="30" customHeight="1" x14ac:dyDescent="0.3">
      <c r="A61" s="51"/>
      <c r="B61" s="32"/>
      <c r="C61" s="33"/>
      <c r="D61" s="34"/>
      <c r="E61" s="138"/>
      <c r="F61" s="154"/>
      <c r="G61" s="155"/>
      <c r="H61" s="138"/>
      <c r="I61" s="139"/>
      <c r="J61" s="138"/>
      <c r="K61" s="156"/>
      <c r="L61" s="138"/>
      <c r="M61" s="155"/>
      <c r="N61" s="157"/>
      <c r="O61" s="164"/>
      <c r="P61" s="162">
        <f t="shared" si="0"/>
        <v>0</v>
      </c>
      <c r="Q61" s="41" t="str">
        <f t="shared" si="1"/>
        <v>Ja</v>
      </c>
      <c r="R61" s="90" t="str">
        <f>IF(NOT(ISBLANK(A61)),IF(VLOOKUP(A61,'Angaben zur Einrichtung'!$A$45:$J$248,9,FALSE)="ja","Nein","Ja"),"-")</f>
        <v>-</v>
      </c>
    </row>
    <row r="62" spans="1:18" ht="30" customHeight="1" x14ac:dyDescent="0.3">
      <c r="A62" s="51"/>
      <c r="B62" s="32"/>
      <c r="C62" s="33"/>
      <c r="D62" s="34"/>
      <c r="E62" s="138"/>
      <c r="F62" s="154"/>
      <c r="G62" s="155"/>
      <c r="H62" s="138"/>
      <c r="I62" s="139"/>
      <c r="J62" s="138"/>
      <c r="K62" s="156"/>
      <c r="L62" s="138"/>
      <c r="M62" s="155"/>
      <c r="N62" s="157"/>
      <c r="O62" s="164"/>
      <c r="P62" s="162">
        <f t="shared" si="0"/>
        <v>0</v>
      </c>
      <c r="Q62" s="41" t="str">
        <f t="shared" si="1"/>
        <v>Ja</v>
      </c>
      <c r="R62" s="90" t="str">
        <f>IF(NOT(ISBLANK(A62)),IF(VLOOKUP(A62,'Angaben zur Einrichtung'!$A$45:$J$248,9,FALSE)="ja","Nein","Ja"),"-")</f>
        <v>-</v>
      </c>
    </row>
    <row r="63" spans="1:18" ht="30" customHeight="1" x14ac:dyDescent="0.3">
      <c r="A63" s="51"/>
      <c r="B63" s="32"/>
      <c r="C63" s="33"/>
      <c r="D63" s="34"/>
      <c r="E63" s="138"/>
      <c r="F63" s="154"/>
      <c r="G63" s="155"/>
      <c r="H63" s="138"/>
      <c r="I63" s="139"/>
      <c r="J63" s="138"/>
      <c r="K63" s="156"/>
      <c r="L63" s="138"/>
      <c r="M63" s="155"/>
      <c r="N63" s="157"/>
      <c r="O63" s="164"/>
      <c r="P63" s="162">
        <f t="shared" si="0"/>
        <v>0</v>
      </c>
      <c r="Q63" s="41" t="str">
        <f t="shared" si="1"/>
        <v>Ja</v>
      </c>
      <c r="R63" s="90" t="str">
        <f>IF(NOT(ISBLANK(A63)),IF(VLOOKUP(A63,'Angaben zur Einrichtung'!$A$45:$J$248,9,FALSE)="ja","Nein","Ja"),"-")</f>
        <v>-</v>
      </c>
    </row>
    <row r="64" spans="1:18" ht="30" customHeight="1" x14ac:dyDescent="0.3">
      <c r="A64" s="51"/>
      <c r="B64" s="32"/>
      <c r="C64" s="33"/>
      <c r="D64" s="34"/>
      <c r="E64" s="138"/>
      <c r="F64" s="154"/>
      <c r="G64" s="155"/>
      <c r="H64" s="138"/>
      <c r="I64" s="139"/>
      <c r="J64" s="138"/>
      <c r="K64" s="156"/>
      <c r="L64" s="138"/>
      <c r="M64" s="155"/>
      <c r="N64" s="157"/>
      <c r="O64" s="164"/>
      <c r="P64" s="162">
        <f t="shared" si="0"/>
        <v>0</v>
      </c>
      <c r="Q64" s="41" t="str">
        <f t="shared" si="1"/>
        <v>Ja</v>
      </c>
      <c r="R64" s="90" t="str">
        <f>IF(NOT(ISBLANK(A64)),IF(VLOOKUP(A64,'Angaben zur Einrichtung'!$A$45:$J$248,9,FALSE)="ja","Nein","Ja"),"-")</f>
        <v>-</v>
      </c>
    </row>
    <row r="65" spans="1:18" ht="30" customHeight="1" x14ac:dyDescent="0.3">
      <c r="A65" s="51"/>
      <c r="B65" s="32"/>
      <c r="C65" s="33"/>
      <c r="D65" s="34"/>
      <c r="E65" s="138"/>
      <c r="F65" s="154"/>
      <c r="G65" s="155"/>
      <c r="H65" s="138"/>
      <c r="I65" s="139"/>
      <c r="J65" s="138"/>
      <c r="K65" s="156"/>
      <c r="L65" s="138"/>
      <c r="M65" s="155"/>
      <c r="N65" s="157"/>
      <c r="O65" s="164"/>
      <c r="P65" s="162">
        <f t="shared" si="0"/>
        <v>0</v>
      </c>
      <c r="Q65" s="41" t="str">
        <f t="shared" si="1"/>
        <v>Ja</v>
      </c>
      <c r="R65" s="90" t="str">
        <f>IF(NOT(ISBLANK(A65)),IF(VLOOKUP(A65,'Angaben zur Einrichtung'!$A$45:$J$248,9,FALSE)="ja","Nein","Ja"),"-")</f>
        <v>-</v>
      </c>
    </row>
    <row r="66" spans="1:18" ht="30" customHeight="1" x14ac:dyDescent="0.3">
      <c r="A66" s="51"/>
      <c r="B66" s="32"/>
      <c r="C66" s="33"/>
      <c r="D66" s="34"/>
      <c r="E66" s="138"/>
      <c r="F66" s="154"/>
      <c r="G66" s="155"/>
      <c r="H66" s="138"/>
      <c r="I66" s="139"/>
      <c r="J66" s="138"/>
      <c r="K66" s="156"/>
      <c r="L66" s="138"/>
      <c r="M66" s="155"/>
      <c r="N66" s="157"/>
      <c r="O66" s="164"/>
      <c r="P66" s="162">
        <f t="shared" si="0"/>
        <v>0</v>
      </c>
      <c r="Q66" s="41" t="str">
        <f t="shared" si="1"/>
        <v>Ja</v>
      </c>
      <c r="R66" s="90" t="str">
        <f>IF(NOT(ISBLANK(A66)),IF(VLOOKUP(A66,'Angaben zur Einrichtung'!$A$45:$J$248,9,FALSE)="ja","Nein","Ja"),"-")</f>
        <v>-</v>
      </c>
    </row>
    <row r="67" spans="1:18" ht="30" customHeight="1" x14ac:dyDescent="0.3">
      <c r="A67" s="51"/>
      <c r="B67" s="32"/>
      <c r="C67" s="33"/>
      <c r="D67" s="34"/>
      <c r="E67" s="138"/>
      <c r="F67" s="154"/>
      <c r="G67" s="155"/>
      <c r="H67" s="138"/>
      <c r="I67" s="139"/>
      <c r="J67" s="138"/>
      <c r="K67" s="156"/>
      <c r="L67" s="138"/>
      <c r="M67" s="155"/>
      <c r="N67" s="157"/>
      <c r="O67" s="164"/>
      <c r="P67" s="162">
        <f t="shared" si="0"/>
        <v>0</v>
      </c>
      <c r="Q67" s="41" t="str">
        <f t="shared" si="1"/>
        <v>Ja</v>
      </c>
      <c r="R67" s="90" t="str">
        <f>IF(NOT(ISBLANK(A67)),IF(VLOOKUP(A67,'Angaben zur Einrichtung'!$A$45:$J$248,9,FALSE)="ja","Nein","Ja"),"-")</f>
        <v>-</v>
      </c>
    </row>
    <row r="68" spans="1:18" ht="30" customHeight="1" x14ac:dyDescent="0.3">
      <c r="A68" s="51"/>
      <c r="B68" s="32"/>
      <c r="C68" s="33"/>
      <c r="D68" s="34"/>
      <c r="E68" s="138"/>
      <c r="F68" s="154"/>
      <c r="G68" s="155"/>
      <c r="H68" s="138"/>
      <c r="I68" s="139"/>
      <c r="J68" s="138"/>
      <c r="K68" s="156"/>
      <c r="L68" s="138"/>
      <c r="M68" s="155"/>
      <c r="N68" s="157"/>
      <c r="O68" s="164"/>
      <c r="P68" s="162">
        <f t="shared" si="0"/>
        <v>0</v>
      </c>
      <c r="Q68" s="41" t="str">
        <f t="shared" si="1"/>
        <v>Ja</v>
      </c>
      <c r="R68" s="90" t="str">
        <f>IF(NOT(ISBLANK(A68)),IF(VLOOKUP(A68,'Angaben zur Einrichtung'!$A$45:$J$248,9,FALSE)="ja","Nein","Ja"),"-")</f>
        <v>-</v>
      </c>
    </row>
    <row r="69" spans="1:18" ht="30" customHeight="1" x14ac:dyDescent="0.3">
      <c r="A69" s="51"/>
      <c r="B69" s="32"/>
      <c r="C69" s="33"/>
      <c r="D69" s="34"/>
      <c r="E69" s="138"/>
      <c r="F69" s="154"/>
      <c r="G69" s="155"/>
      <c r="H69" s="138"/>
      <c r="I69" s="139"/>
      <c r="J69" s="138"/>
      <c r="K69" s="156"/>
      <c r="L69" s="138"/>
      <c r="M69" s="155"/>
      <c r="N69" s="157"/>
      <c r="O69" s="164"/>
      <c r="P69" s="162">
        <f t="shared" si="0"/>
        <v>0</v>
      </c>
      <c r="Q69" s="41" t="str">
        <f t="shared" si="1"/>
        <v>Ja</v>
      </c>
      <c r="R69" s="90" t="str">
        <f>IF(NOT(ISBLANK(A69)),IF(VLOOKUP(A69,'Angaben zur Einrichtung'!$A$45:$J$248,9,FALSE)="ja","Nein","Ja"),"-")</f>
        <v>-</v>
      </c>
    </row>
    <row r="70" spans="1:18" ht="30" customHeight="1" x14ac:dyDescent="0.3">
      <c r="A70" s="51"/>
      <c r="B70" s="32"/>
      <c r="C70" s="33"/>
      <c r="D70" s="34"/>
      <c r="E70" s="138"/>
      <c r="F70" s="154"/>
      <c r="G70" s="155"/>
      <c r="H70" s="138"/>
      <c r="I70" s="139"/>
      <c r="J70" s="138"/>
      <c r="K70" s="156"/>
      <c r="L70" s="138"/>
      <c r="M70" s="155"/>
      <c r="N70" s="157"/>
      <c r="O70" s="164"/>
      <c r="P70" s="162">
        <f t="shared" ref="P70:P100" si="2">SUM(E70:O70)</f>
        <v>0</v>
      </c>
      <c r="Q70" s="41" t="str">
        <f t="shared" ref="Q70:Q100" si="3">IF(AND(E70+F70&gt;5,H70+I70&gt;5,J70+L70&gt;5,G70&gt;2,K70+M70&gt;3,N70+O70&gt;3),"Nein","Ja")</f>
        <v>Ja</v>
      </c>
      <c r="R70" s="90" t="str">
        <f>IF(NOT(ISBLANK(A70)),IF(VLOOKUP(A70,'Angaben zur Einrichtung'!$A$45:$J$248,9,FALSE)="ja","Nein","Ja"),"-")</f>
        <v>-</v>
      </c>
    </row>
    <row r="71" spans="1:18" ht="30" customHeight="1" x14ac:dyDescent="0.3">
      <c r="A71" s="51"/>
      <c r="B71" s="32"/>
      <c r="C71" s="33"/>
      <c r="D71" s="34"/>
      <c r="E71" s="138"/>
      <c r="F71" s="154"/>
      <c r="G71" s="155"/>
      <c r="H71" s="138"/>
      <c r="I71" s="139"/>
      <c r="J71" s="138"/>
      <c r="K71" s="156"/>
      <c r="L71" s="138"/>
      <c r="M71" s="155"/>
      <c r="N71" s="157"/>
      <c r="O71" s="164"/>
      <c r="P71" s="162">
        <f t="shared" si="2"/>
        <v>0</v>
      </c>
      <c r="Q71" s="41" t="str">
        <f t="shared" si="3"/>
        <v>Ja</v>
      </c>
      <c r="R71" s="90" t="str">
        <f>IF(NOT(ISBLANK(A71)),IF(VLOOKUP(A71,'Angaben zur Einrichtung'!$A$45:$J$248,9,FALSE)="ja","Nein","Ja"),"-")</f>
        <v>-</v>
      </c>
    </row>
    <row r="72" spans="1:18" ht="30" customHeight="1" x14ac:dyDescent="0.3">
      <c r="A72" s="51"/>
      <c r="B72" s="32"/>
      <c r="C72" s="33"/>
      <c r="D72" s="34"/>
      <c r="E72" s="138"/>
      <c r="F72" s="154"/>
      <c r="G72" s="155"/>
      <c r="H72" s="138"/>
      <c r="I72" s="139"/>
      <c r="J72" s="138"/>
      <c r="K72" s="156"/>
      <c r="L72" s="138"/>
      <c r="M72" s="155"/>
      <c r="N72" s="157"/>
      <c r="O72" s="164"/>
      <c r="P72" s="162">
        <f t="shared" si="2"/>
        <v>0</v>
      </c>
      <c r="Q72" s="41" t="str">
        <f t="shared" si="3"/>
        <v>Ja</v>
      </c>
      <c r="R72" s="90" t="str">
        <f>IF(NOT(ISBLANK(A72)),IF(VLOOKUP(A72,'Angaben zur Einrichtung'!$A$45:$J$248,9,FALSE)="ja","Nein","Ja"),"-")</f>
        <v>-</v>
      </c>
    </row>
    <row r="73" spans="1:18" ht="30" customHeight="1" x14ac:dyDescent="0.3">
      <c r="A73" s="51"/>
      <c r="B73" s="32"/>
      <c r="C73" s="33"/>
      <c r="D73" s="34"/>
      <c r="E73" s="138"/>
      <c r="F73" s="154"/>
      <c r="G73" s="155"/>
      <c r="H73" s="138"/>
      <c r="I73" s="139"/>
      <c r="J73" s="138"/>
      <c r="K73" s="156"/>
      <c r="L73" s="138"/>
      <c r="M73" s="155"/>
      <c r="N73" s="157"/>
      <c r="O73" s="164"/>
      <c r="P73" s="162">
        <f t="shared" si="2"/>
        <v>0</v>
      </c>
      <c r="Q73" s="41" t="str">
        <f t="shared" si="3"/>
        <v>Ja</v>
      </c>
      <c r="R73" s="90" t="str">
        <f>IF(NOT(ISBLANK(A73)),IF(VLOOKUP(A73,'Angaben zur Einrichtung'!$A$45:$J$248,9,FALSE)="ja","Nein","Ja"),"-")</f>
        <v>-</v>
      </c>
    </row>
    <row r="74" spans="1:18" ht="30" customHeight="1" x14ac:dyDescent="0.3">
      <c r="A74" s="51"/>
      <c r="B74" s="32"/>
      <c r="C74" s="33"/>
      <c r="D74" s="34"/>
      <c r="E74" s="138"/>
      <c r="F74" s="154"/>
      <c r="G74" s="155"/>
      <c r="H74" s="138"/>
      <c r="I74" s="139"/>
      <c r="J74" s="138"/>
      <c r="K74" s="156"/>
      <c r="L74" s="138"/>
      <c r="M74" s="155"/>
      <c r="N74" s="157"/>
      <c r="O74" s="164"/>
      <c r="P74" s="162">
        <f t="shared" si="2"/>
        <v>0</v>
      </c>
      <c r="Q74" s="41" t="str">
        <f t="shared" si="3"/>
        <v>Ja</v>
      </c>
      <c r="R74" s="90" t="str">
        <f>IF(NOT(ISBLANK(A74)),IF(VLOOKUP(A74,'Angaben zur Einrichtung'!$A$45:$J$248,9,FALSE)="ja","Nein","Ja"),"-")</f>
        <v>-</v>
      </c>
    </row>
    <row r="75" spans="1:18" ht="30" customHeight="1" x14ac:dyDescent="0.3">
      <c r="A75" s="51"/>
      <c r="B75" s="32"/>
      <c r="C75" s="33"/>
      <c r="D75" s="34"/>
      <c r="E75" s="138"/>
      <c r="F75" s="154"/>
      <c r="G75" s="155"/>
      <c r="H75" s="138"/>
      <c r="I75" s="139"/>
      <c r="J75" s="138"/>
      <c r="K75" s="156"/>
      <c r="L75" s="138"/>
      <c r="M75" s="155"/>
      <c r="N75" s="157"/>
      <c r="O75" s="164"/>
      <c r="P75" s="162">
        <f t="shared" si="2"/>
        <v>0</v>
      </c>
      <c r="Q75" s="41" t="str">
        <f t="shared" si="3"/>
        <v>Ja</v>
      </c>
      <c r="R75" s="90" t="str">
        <f>IF(NOT(ISBLANK(A75)),IF(VLOOKUP(A75,'Angaben zur Einrichtung'!$A$45:$J$248,9,FALSE)="ja","Nein","Ja"),"-")</f>
        <v>-</v>
      </c>
    </row>
    <row r="76" spans="1:18" ht="30" customHeight="1" x14ac:dyDescent="0.3">
      <c r="A76" s="51"/>
      <c r="B76" s="32"/>
      <c r="C76" s="33"/>
      <c r="D76" s="34"/>
      <c r="E76" s="138"/>
      <c r="F76" s="154"/>
      <c r="G76" s="155"/>
      <c r="H76" s="138"/>
      <c r="I76" s="139"/>
      <c r="J76" s="138"/>
      <c r="K76" s="156"/>
      <c r="L76" s="138"/>
      <c r="M76" s="155"/>
      <c r="N76" s="157"/>
      <c r="O76" s="164"/>
      <c r="P76" s="162">
        <f t="shared" si="2"/>
        <v>0</v>
      </c>
      <c r="Q76" s="41" t="str">
        <f t="shared" si="3"/>
        <v>Ja</v>
      </c>
      <c r="R76" s="90" t="str">
        <f>IF(NOT(ISBLANK(A76)),IF(VLOOKUP(A76,'Angaben zur Einrichtung'!$A$45:$J$248,9,FALSE)="ja","Nein","Ja"),"-")</f>
        <v>-</v>
      </c>
    </row>
    <row r="77" spans="1:18" ht="30" customHeight="1" x14ac:dyDescent="0.3">
      <c r="A77" s="51"/>
      <c r="B77" s="32"/>
      <c r="C77" s="33"/>
      <c r="D77" s="34"/>
      <c r="E77" s="138"/>
      <c r="F77" s="154"/>
      <c r="G77" s="155"/>
      <c r="H77" s="138"/>
      <c r="I77" s="139"/>
      <c r="J77" s="138"/>
      <c r="K77" s="156"/>
      <c r="L77" s="138"/>
      <c r="M77" s="155"/>
      <c r="N77" s="157"/>
      <c r="O77" s="164"/>
      <c r="P77" s="162">
        <f t="shared" si="2"/>
        <v>0</v>
      </c>
      <c r="Q77" s="41" t="str">
        <f t="shared" si="3"/>
        <v>Ja</v>
      </c>
      <c r="R77" s="90" t="str">
        <f>IF(NOT(ISBLANK(A77)),IF(VLOOKUP(A77,'Angaben zur Einrichtung'!$A$45:$J$248,9,FALSE)="ja","Nein","Ja"),"-")</f>
        <v>-</v>
      </c>
    </row>
    <row r="78" spans="1:18" ht="30" customHeight="1" x14ac:dyDescent="0.3">
      <c r="A78" s="51"/>
      <c r="B78" s="32"/>
      <c r="C78" s="33"/>
      <c r="D78" s="34"/>
      <c r="E78" s="138"/>
      <c r="F78" s="154"/>
      <c r="G78" s="155"/>
      <c r="H78" s="138"/>
      <c r="I78" s="139"/>
      <c r="J78" s="138"/>
      <c r="K78" s="156"/>
      <c r="L78" s="138"/>
      <c r="M78" s="155"/>
      <c r="N78" s="157"/>
      <c r="O78" s="164"/>
      <c r="P78" s="162">
        <f t="shared" si="2"/>
        <v>0</v>
      </c>
      <c r="Q78" s="41" t="str">
        <f t="shared" si="3"/>
        <v>Ja</v>
      </c>
      <c r="R78" s="90" t="str">
        <f>IF(NOT(ISBLANK(A78)),IF(VLOOKUP(A78,'Angaben zur Einrichtung'!$A$45:$J$248,9,FALSE)="ja","Nein","Ja"),"-")</f>
        <v>-</v>
      </c>
    </row>
    <row r="79" spans="1:18" ht="30" customHeight="1" x14ac:dyDescent="0.3">
      <c r="A79" s="51"/>
      <c r="B79" s="32"/>
      <c r="C79" s="33"/>
      <c r="D79" s="34"/>
      <c r="E79" s="138"/>
      <c r="F79" s="154"/>
      <c r="G79" s="155"/>
      <c r="H79" s="138"/>
      <c r="I79" s="139"/>
      <c r="J79" s="138"/>
      <c r="K79" s="156"/>
      <c r="L79" s="138"/>
      <c r="M79" s="155"/>
      <c r="N79" s="157"/>
      <c r="O79" s="164"/>
      <c r="P79" s="162">
        <f t="shared" si="2"/>
        <v>0</v>
      </c>
      <c r="Q79" s="41" t="str">
        <f t="shared" si="3"/>
        <v>Ja</v>
      </c>
      <c r="R79" s="90" t="str">
        <f>IF(NOT(ISBLANK(A79)),IF(VLOOKUP(A79,'Angaben zur Einrichtung'!$A$45:$J$248,9,FALSE)="ja","Nein","Ja"),"-")</f>
        <v>-</v>
      </c>
    </row>
    <row r="80" spans="1:18" ht="30" customHeight="1" x14ac:dyDescent="0.3">
      <c r="A80" s="51"/>
      <c r="B80" s="32"/>
      <c r="C80" s="33"/>
      <c r="D80" s="34"/>
      <c r="E80" s="138"/>
      <c r="F80" s="154"/>
      <c r="G80" s="155"/>
      <c r="H80" s="138"/>
      <c r="I80" s="139"/>
      <c r="J80" s="138"/>
      <c r="K80" s="156"/>
      <c r="L80" s="138"/>
      <c r="M80" s="155"/>
      <c r="N80" s="157"/>
      <c r="O80" s="164"/>
      <c r="P80" s="162">
        <f t="shared" si="2"/>
        <v>0</v>
      </c>
      <c r="Q80" s="41" t="str">
        <f t="shared" si="3"/>
        <v>Ja</v>
      </c>
      <c r="R80" s="90" t="str">
        <f>IF(NOT(ISBLANK(A80)),IF(VLOOKUP(A80,'Angaben zur Einrichtung'!$A$45:$J$248,9,FALSE)="ja","Nein","Ja"),"-")</f>
        <v>-</v>
      </c>
    </row>
    <row r="81" spans="1:18" ht="30" customHeight="1" x14ac:dyDescent="0.3">
      <c r="A81" s="51"/>
      <c r="B81" s="32"/>
      <c r="C81" s="33"/>
      <c r="D81" s="34"/>
      <c r="E81" s="138"/>
      <c r="F81" s="154"/>
      <c r="G81" s="155"/>
      <c r="H81" s="138"/>
      <c r="I81" s="139"/>
      <c r="J81" s="138"/>
      <c r="K81" s="156"/>
      <c r="L81" s="138"/>
      <c r="M81" s="155"/>
      <c r="N81" s="157"/>
      <c r="O81" s="164"/>
      <c r="P81" s="162">
        <f t="shared" si="2"/>
        <v>0</v>
      </c>
      <c r="Q81" s="41" t="str">
        <f t="shared" si="3"/>
        <v>Ja</v>
      </c>
      <c r="R81" s="90" t="str">
        <f>IF(NOT(ISBLANK(A81)),IF(VLOOKUP(A81,'Angaben zur Einrichtung'!$A$45:$J$248,9,FALSE)="ja","Nein","Ja"),"-")</f>
        <v>-</v>
      </c>
    </row>
    <row r="82" spans="1:18" ht="30" customHeight="1" x14ac:dyDescent="0.3">
      <c r="A82" s="51"/>
      <c r="B82" s="32"/>
      <c r="C82" s="33"/>
      <c r="D82" s="34"/>
      <c r="E82" s="138"/>
      <c r="F82" s="154"/>
      <c r="G82" s="155"/>
      <c r="H82" s="138"/>
      <c r="I82" s="139"/>
      <c r="J82" s="138"/>
      <c r="K82" s="156"/>
      <c r="L82" s="138"/>
      <c r="M82" s="155"/>
      <c r="N82" s="157"/>
      <c r="O82" s="164"/>
      <c r="P82" s="162">
        <f t="shared" si="2"/>
        <v>0</v>
      </c>
      <c r="Q82" s="41" t="str">
        <f t="shared" si="3"/>
        <v>Ja</v>
      </c>
      <c r="R82" s="90" t="str">
        <f>IF(NOT(ISBLANK(A82)),IF(VLOOKUP(A82,'Angaben zur Einrichtung'!$A$45:$J$248,9,FALSE)="ja","Nein","Ja"),"-")</f>
        <v>-</v>
      </c>
    </row>
    <row r="83" spans="1:18" ht="30" customHeight="1" x14ac:dyDescent="0.3">
      <c r="A83" s="51"/>
      <c r="B83" s="32"/>
      <c r="C83" s="33"/>
      <c r="D83" s="34"/>
      <c r="E83" s="138"/>
      <c r="F83" s="154"/>
      <c r="G83" s="155"/>
      <c r="H83" s="138"/>
      <c r="I83" s="139"/>
      <c r="J83" s="138"/>
      <c r="K83" s="156"/>
      <c r="L83" s="138"/>
      <c r="M83" s="155"/>
      <c r="N83" s="157"/>
      <c r="O83" s="164"/>
      <c r="P83" s="162">
        <f t="shared" si="2"/>
        <v>0</v>
      </c>
      <c r="Q83" s="41" t="str">
        <f t="shared" si="3"/>
        <v>Ja</v>
      </c>
      <c r="R83" s="90" t="str">
        <f>IF(NOT(ISBLANK(A83)),IF(VLOOKUP(A83,'Angaben zur Einrichtung'!$A$45:$J$248,9,FALSE)="ja","Nein","Ja"),"-")</f>
        <v>-</v>
      </c>
    </row>
    <row r="84" spans="1:18" ht="30" customHeight="1" x14ac:dyDescent="0.3">
      <c r="A84" s="51"/>
      <c r="B84" s="32"/>
      <c r="C84" s="33"/>
      <c r="D84" s="34"/>
      <c r="E84" s="138"/>
      <c r="F84" s="154"/>
      <c r="G84" s="155"/>
      <c r="H84" s="138"/>
      <c r="I84" s="139"/>
      <c r="J84" s="138"/>
      <c r="K84" s="156"/>
      <c r="L84" s="138"/>
      <c r="M84" s="155"/>
      <c r="N84" s="157"/>
      <c r="O84" s="164"/>
      <c r="P84" s="162">
        <f t="shared" si="2"/>
        <v>0</v>
      </c>
      <c r="Q84" s="41" t="str">
        <f t="shared" si="3"/>
        <v>Ja</v>
      </c>
      <c r="R84" s="90" t="str">
        <f>IF(NOT(ISBLANK(A84)),IF(VLOOKUP(A84,'Angaben zur Einrichtung'!$A$45:$J$248,9,FALSE)="ja","Nein","Ja"),"-")</f>
        <v>-</v>
      </c>
    </row>
    <row r="85" spans="1:18" ht="30" customHeight="1" x14ac:dyDescent="0.3">
      <c r="A85" s="51"/>
      <c r="B85" s="32"/>
      <c r="C85" s="33"/>
      <c r="D85" s="34"/>
      <c r="E85" s="138"/>
      <c r="F85" s="154"/>
      <c r="G85" s="155"/>
      <c r="H85" s="138"/>
      <c r="I85" s="139"/>
      <c r="J85" s="138"/>
      <c r="K85" s="156"/>
      <c r="L85" s="138"/>
      <c r="M85" s="155"/>
      <c r="N85" s="157"/>
      <c r="O85" s="164"/>
      <c r="P85" s="162">
        <f t="shared" si="2"/>
        <v>0</v>
      </c>
      <c r="Q85" s="41" t="str">
        <f t="shared" si="3"/>
        <v>Ja</v>
      </c>
      <c r="R85" s="90" t="str">
        <f>IF(NOT(ISBLANK(A85)),IF(VLOOKUP(A85,'Angaben zur Einrichtung'!$A$45:$J$248,9,FALSE)="ja","Nein","Ja"),"-")</f>
        <v>-</v>
      </c>
    </row>
    <row r="86" spans="1:18" ht="30" customHeight="1" x14ac:dyDescent="0.3">
      <c r="A86" s="51"/>
      <c r="B86" s="32"/>
      <c r="C86" s="33"/>
      <c r="D86" s="34"/>
      <c r="E86" s="138"/>
      <c r="F86" s="154"/>
      <c r="G86" s="155"/>
      <c r="H86" s="138"/>
      <c r="I86" s="139"/>
      <c r="J86" s="138"/>
      <c r="K86" s="156"/>
      <c r="L86" s="138"/>
      <c r="M86" s="155"/>
      <c r="N86" s="157"/>
      <c r="O86" s="164"/>
      <c r="P86" s="162">
        <f t="shared" si="2"/>
        <v>0</v>
      </c>
      <c r="Q86" s="41" t="str">
        <f t="shared" si="3"/>
        <v>Ja</v>
      </c>
      <c r="R86" s="90" t="str">
        <f>IF(NOT(ISBLANK(A86)),IF(VLOOKUP(A86,'Angaben zur Einrichtung'!$A$45:$J$248,9,FALSE)="ja","Nein","Ja"),"-")</f>
        <v>-</v>
      </c>
    </row>
    <row r="87" spans="1:18" ht="30" customHeight="1" x14ac:dyDescent="0.3">
      <c r="A87" s="51"/>
      <c r="B87" s="32"/>
      <c r="C87" s="33"/>
      <c r="D87" s="34"/>
      <c r="E87" s="138"/>
      <c r="F87" s="154"/>
      <c r="G87" s="155"/>
      <c r="H87" s="138"/>
      <c r="I87" s="139"/>
      <c r="J87" s="138"/>
      <c r="K87" s="156"/>
      <c r="L87" s="138"/>
      <c r="M87" s="155"/>
      <c r="N87" s="157"/>
      <c r="O87" s="164"/>
      <c r="P87" s="162">
        <f t="shared" si="2"/>
        <v>0</v>
      </c>
      <c r="Q87" s="41" t="str">
        <f t="shared" si="3"/>
        <v>Ja</v>
      </c>
      <c r="R87" s="90" t="str">
        <f>IF(NOT(ISBLANK(A87)),IF(VLOOKUP(A87,'Angaben zur Einrichtung'!$A$45:$J$248,9,FALSE)="ja","Nein","Ja"),"-")</f>
        <v>-</v>
      </c>
    </row>
    <row r="88" spans="1:18" ht="30" customHeight="1" x14ac:dyDescent="0.3">
      <c r="A88" s="51"/>
      <c r="B88" s="32"/>
      <c r="C88" s="33"/>
      <c r="D88" s="34"/>
      <c r="E88" s="138"/>
      <c r="F88" s="154"/>
      <c r="G88" s="155"/>
      <c r="H88" s="138"/>
      <c r="I88" s="139"/>
      <c r="J88" s="138"/>
      <c r="K88" s="156"/>
      <c r="L88" s="138"/>
      <c r="M88" s="155"/>
      <c r="N88" s="157"/>
      <c r="O88" s="164"/>
      <c r="P88" s="162">
        <f t="shared" si="2"/>
        <v>0</v>
      </c>
      <c r="Q88" s="41" t="str">
        <f t="shared" si="3"/>
        <v>Ja</v>
      </c>
      <c r="R88" s="90" t="str">
        <f>IF(NOT(ISBLANK(A88)),IF(VLOOKUP(A88,'Angaben zur Einrichtung'!$A$45:$J$248,9,FALSE)="ja","Nein","Ja"),"-")</f>
        <v>-</v>
      </c>
    </row>
    <row r="89" spans="1:18" ht="30" customHeight="1" x14ac:dyDescent="0.3">
      <c r="A89" s="51"/>
      <c r="B89" s="32"/>
      <c r="C89" s="33"/>
      <c r="D89" s="34"/>
      <c r="E89" s="138"/>
      <c r="F89" s="154"/>
      <c r="G89" s="155"/>
      <c r="H89" s="138"/>
      <c r="I89" s="139"/>
      <c r="J89" s="138"/>
      <c r="K89" s="156"/>
      <c r="L89" s="138"/>
      <c r="M89" s="155"/>
      <c r="N89" s="157"/>
      <c r="O89" s="164"/>
      <c r="P89" s="162">
        <f t="shared" si="2"/>
        <v>0</v>
      </c>
      <c r="Q89" s="41" t="str">
        <f t="shared" si="3"/>
        <v>Ja</v>
      </c>
      <c r="R89" s="90" t="str">
        <f>IF(NOT(ISBLANK(A89)),IF(VLOOKUP(A89,'Angaben zur Einrichtung'!$A$45:$J$248,9,FALSE)="ja","Nein","Ja"),"-")</f>
        <v>-</v>
      </c>
    </row>
    <row r="90" spans="1:18" ht="30" customHeight="1" x14ac:dyDescent="0.3">
      <c r="A90" s="51"/>
      <c r="B90" s="32"/>
      <c r="C90" s="33"/>
      <c r="D90" s="34"/>
      <c r="E90" s="138"/>
      <c r="F90" s="154"/>
      <c r="G90" s="155"/>
      <c r="H90" s="138"/>
      <c r="I90" s="139"/>
      <c r="J90" s="138"/>
      <c r="K90" s="156"/>
      <c r="L90" s="138"/>
      <c r="M90" s="155"/>
      <c r="N90" s="157"/>
      <c r="O90" s="164"/>
      <c r="P90" s="162">
        <f t="shared" si="2"/>
        <v>0</v>
      </c>
      <c r="Q90" s="41" t="str">
        <f t="shared" si="3"/>
        <v>Ja</v>
      </c>
      <c r="R90" s="90" t="str">
        <f>IF(NOT(ISBLANK(A90)),IF(VLOOKUP(A90,'Angaben zur Einrichtung'!$A$45:$J$248,9,FALSE)="ja","Nein","Ja"),"-")</f>
        <v>-</v>
      </c>
    </row>
    <row r="91" spans="1:18" ht="30" customHeight="1" x14ac:dyDescent="0.3">
      <c r="A91" s="51"/>
      <c r="B91" s="32"/>
      <c r="C91" s="33"/>
      <c r="D91" s="34"/>
      <c r="E91" s="138"/>
      <c r="F91" s="154"/>
      <c r="G91" s="155"/>
      <c r="H91" s="138"/>
      <c r="I91" s="139"/>
      <c r="J91" s="138"/>
      <c r="K91" s="156"/>
      <c r="L91" s="138"/>
      <c r="M91" s="155"/>
      <c r="N91" s="157"/>
      <c r="O91" s="164"/>
      <c r="P91" s="162">
        <f t="shared" si="2"/>
        <v>0</v>
      </c>
      <c r="Q91" s="41" t="str">
        <f t="shared" si="3"/>
        <v>Ja</v>
      </c>
      <c r="R91" s="90" t="str">
        <f>IF(NOT(ISBLANK(A91)),IF(VLOOKUP(A91,'Angaben zur Einrichtung'!$A$45:$J$248,9,FALSE)="ja","Nein","Ja"),"-")</f>
        <v>-</v>
      </c>
    </row>
    <row r="92" spans="1:18" ht="30" customHeight="1" x14ac:dyDescent="0.3">
      <c r="A92" s="51"/>
      <c r="B92" s="32"/>
      <c r="C92" s="33"/>
      <c r="D92" s="34"/>
      <c r="E92" s="138"/>
      <c r="F92" s="154"/>
      <c r="G92" s="155"/>
      <c r="H92" s="138"/>
      <c r="I92" s="139"/>
      <c r="J92" s="138"/>
      <c r="K92" s="156"/>
      <c r="L92" s="138"/>
      <c r="M92" s="155"/>
      <c r="N92" s="157"/>
      <c r="O92" s="164"/>
      <c r="P92" s="162">
        <f t="shared" si="2"/>
        <v>0</v>
      </c>
      <c r="Q92" s="41" t="str">
        <f t="shared" si="3"/>
        <v>Ja</v>
      </c>
      <c r="R92" s="90" t="str">
        <f>IF(NOT(ISBLANK(A92)),IF(VLOOKUP(A92,'Angaben zur Einrichtung'!$A$45:$J$248,9,FALSE)="ja","Nein","Ja"),"-")</f>
        <v>-</v>
      </c>
    </row>
    <row r="93" spans="1:18" ht="30" customHeight="1" x14ac:dyDescent="0.3">
      <c r="A93" s="51"/>
      <c r="B93" s="32"/>
      <c r="C93" s="33"/>
      <c r="D93" s="34"/>
      <c r="E93" s="138"/>
      <c r="F93" s="154"/>
      <c r="G93" s="155"/>
      <c r="H93" s="138"/>
      <c r="I93" s="139"/>
      <c r="J93" s="138"/>
      <c r="K93" s="156"/>
      <c r="L93" s="138"/>
      <c r="M93" s="155"/>
      <c r="N93" s="157"/>
      <c r="O93" s="164"/>
      <c r="P93" s="162">
        <f t="shared" si="2"/>
        <v>0</v>
      </c>
      <c r="Q93" s="41" t="str">
        <f t="shared" si="3"/>
        <v>Ja</v>
      </c>
      <c r="R93" s="90" t="str">
        <f>IF(NOT(ISBLANK(A93)),IF(VLOOKUP(A93,'Angaben zur Einrichtung'!$A$45:$J$248,9,FALSE)="ja","Nein","Ja"),"-")</f>
        <v>-</v>
      </c>
    </row>
    <row r="94" spans="1:18" ht="30" customHeight="1" x14ac:dyDescent="0.3">
      <c r="A94" s="51"/>
      <c r="B94" s="32"/>
      <c r="C94" s="33"/>
      <c r="D94" s="34"/>
      <c r="E94" s="138"/>
      <c r="F94" s="154"/>
      <c r="G94" s="155"/>
      <c r="H94" s="138"/>
      <c r="I94" s="139"/>
      <c r="J94" s="138"/>
      <c r="K94" s="156"/>
      <c r="L94" s="138"/>
      <c r="M94" s="155"/>
      <c r="N94" s="157"/>
      <c r="O94" s="164"/>
      <c r="P94" s="162">
        <f t="shared" si="2"/>
        <v>0</v>
      </c>
      <c r="Q94" s="41" t="str">
        <f t="shared" si="3"/>
        <v>Ja</v>
      </c>
      <c r="R94" s="90" t="str">
        <f>IF(NOT(ISBLANK(A94)),IF(VLOOKUP(A94,'Angaben zur Einrichtung'!$A$45:$J$248,9,FALSE)="ja","Nein","Ja"),"-")</f>
        <v>-</v>
      </c>
    </row>
    <row r="95" spans="1:18" ht="30" customHeight="1" x14ac:dyDescent="0.3">
      <c r="A95" s="51"/>
      <c r="B95" s="32"/>
      <c r="C95" s="33"/>
      <c r="D95" s="34"/>
      <c r="E95" s="138"/>
      <c r="F95" s="154"/>
      <c r="G95" s="155"/>
      <c r="H95" s="138"/>
      <c r="I95" s="139"/>
      <c r="J95" s="138"/>
      <c r="K95" s="156"/>
      <c r="L95" s="138"/>
      <c r="M95" s="155"/>
      <c r="N95" s="157"/>
      <c r="O95" s="164"/>
      <c r="P95" s="162">
        <f t="shared" si="2"/>
        <v>0</v>
      </c>
      <c r="Q95" s="41" t="str">
        <f t="shared" si="3"/>
        <v>Ja</v>
      </c>
      <c r="R95" s="90" t="str">
        <f>IF(NOT(ISBLANK(A95)),IF(VLOOKUP(A95,'Angaben zur Einrichtung'!$A$45:$J$248,9,FALSE)="ja","Nein","Ja"),"-")</f>
        <v>-</v>
      </c>
    </row>
    <row r="96" spans="1:18" ht="30" customHeight="1" x14ac:dyDescent="0.3">
      <c r="A96" s="51"/>
      <c r="B96" s="32"/>
      <c r="C96" s="33"/>
      <c r="D96" s="34"/>
      <c r="E96" s="138"/>
      <c r="F96" s="154"/>
      <c r="G96" s="155"/>
      <c r="H96" s="138"/>
      <c r="I96" s="139"/>
      <c r="J96" s="138"/>
      <c r="K96" s="156"/>
      <c r="L96" s="138"/>
      <c r="M96" s="155"/>
      <c r="N96" s="157"/>
      <c r="O96" s="164"/>
      <c r="P96" s="162">
        <f t="shared" si="2"/>
        <v>0</v>
      </c>
      <c r="Q96" s="41" t="str">
        <f t="shared" si="3"/>
        <v>Ja</v>
      </c>
      <c r="R96" s="90" t="str">
        <f>IF(NOT(ISBLANK(A96)),IF(VLOOKUP(A96,'Angaben zur Einrichtung'!$A$45:$J$248,9,FALSE)="ja","Nein","Ja"),"-")</f>
        <v>-</v>
      </c>
    </row>
    <row r="97" spans="1:18" ht="30" customHeight="1" x14ac:dyDescent="0.3">
      <c r="A97" s="51"/>
      <c r="B97" s="32"/>
      <c r="C97" s="33"/>
      <c r="D97" s="34"/>
      <c r="E97" s="138"/>
      <c r="F97" s="154"/>
      <c r="G97" s="155"/>
      <c r="H97" s="138"/>
      <c r="I97" s="139"/>
      <c r="J97" s="138"/>
      <c r="K97" s="156"/>
      <c r="L97" s="138"/>
      <c r="M97" s="155"/>
      <c r="N97" s="157"/>
      <c r="O97" s="164"/>
      <c r="P97" s="162">
        <f t="shared" si="2"/>
        <v>0</v>
      </c>
      <c r="Q97" s="41" t="str">
        <f t="shared" si="3"/>
        <v>Ja</v>
      </c>
      <c r="R97" s="90" t="str">
        <f>IF(NOT(ISBLANK(A97)),IF(VLOOKUP(A97,'Angaben zur Einrichtung'!$A$45:$J$248,9,FALSE)="ja","Nein","Ja"),"-")</f>
        <v>-</v>
      </c>
    </row>
    <row r="98" spans="1:18" ht="30" customHeight="1" x14ac:dyDescent="0.3">
      <c r="A98" s="51"/>
      <c r="B98" s="32"/>
      <c r="C98" s="33"/>
      <c r="D98" s="34"/>
      <c r="E98" s="138"/>
      <c r="F98" s="154"/>
      <c r="G98" s="155"/>
      <c r="H98" s="138"/>
      <c r="I98" s="139"/>
      <c r="J98" s="138"/>
      <c r="K98" s="156"/>
      <c r="L98" s="138"/>
      <c r="M98" s="155"/>
      <c r="N98" s="157"/>
      <c r="O98" s="164"/>
      <c r="P98" s="162">
        <f t="shared" si="2"/>
        <v>0</v>
      </c>
      <c r="Q98" s="41" t="str">
        <f t="shared" si="3"/>
        <v>Ja</v>
      </c>
      <c r="R98" s="90" t="str">
        <f>IF(NOT(ISBLANK(A98)),IF(VLOOKUP(A98,'Angaben zur Einrichtung'!$A$45:$J$248,9,FALSE)="ja","Nein","Ja"),"-")</f>
        <v>-</v>
      </c>
    </row>
    <row r="99" spans="1:18" ht="30" customHeight="1" x14ac:dyDescent="0.3">
      <c r="A99" s="51"/>
      <c r="B99" s="32"/>
      <c r="C99" s="33"/>
      <c r="D99" s="34"/>
      <c r="E99" s="138"/>
      <c r="F99" s="154"/>
      <c r="G99" s="155"/>
      <c r="H99" s="138"/>
      <c r="I99" s="139"/>
      <c r="J99" s="138"/>
      <c r="K99" s="156"/>
      <c r="L99" s="138"/>
      <c r="M99" s="155"/>
      <c r="N99" s="157"/>
      <c r="O99" s="164"/>
      <c r="P99" s="162">
        <f t="shared" si="2"/>
        <v>0</v>
      </c>
      <c r="Q99" s="41" t="str">
        <f t="shared" si="3"/>
        <v>Ja</v>
      </c>
      <c r="R99" s="90" t="str">
        <f>IF(NOT(ISBLANK(A99)),IF(VLOOKUP(A99,'Angaben zur Einrichtung'!$A$45:$J$248,9,FALSE)="ja","Nein","Ja"),"-")</f>
        <v>-</v>
      </c>
    </row>
    <row r="100" spans="1:18" ht="30" customHeight="1" x14ac:dyDescent="0.3">
      <c r="A100" s="51"/>
      <c r="B100" s="32"/>
      <c r="C100" s="33"/>
      <c r="D100" s="34"/>
      <c r="E100" s="138"/>
      <c r="F100" s="154"/>
      <c r="G100" s="155"/>
      <c r="H100" s="138"/>
      <c r="I100" s="139"/>
      <c r="J100" s="138"/>
      <c r="K100" s="156"/>
      <c r="L100" s="138"/>
      <c r="M100" s="155"/>
      <c r="N100" s="157"/>
      <c r="O100" s="164"/>
      <c r="P100" s="162">
        <f t="shared" si="2"/>
        <v>0</v>
      </c>
      <c r="Q100" s="41" t="str">
        <f t="shared" si="3"/>
        <v>Ja</v>
      </c>
      <c r="R100" s="90" t="str">
        <f>IF(NOT(ISBLANK(A100)),IF(VLOOKUP(A100,'Angaben zur Einrichtung'!$A$45:$J$248,9,FALSE)="ja","Nein","Ja"),"-")</f>
        <v>-</v>
      </c>
    </row>
    <row r="101" spans="1:18" x14ac:dyDescent="0.3">
      <c r="B101" s="36"/>
    </row>
  </sheetData>
  <sheetProtection algorithmName="SHA-512" hashValue="AUnYGRAARLNWX2b2UErBrcuvSDuZORGxnaFUSsVQ9Z5R5lUiQ7wNLn/N9fwhxpOLI1FpIVLGfMpIAMuXBiqbfg==" saltValue="vUbG2YMP3CS+c2J2yHaM/w==" spinCount="100000" sheet="1" objects="1" scenarios="1" selectLockedCells="1"/>
  <mergeCells count="11">
    <mergeCell ref="Q1:Q2"/>
    <mergeCell ref="A1:D3"/>
    <mergeCell ref="E1:O1"/>
    <mergeCell ref="E2:G2"/>
    <mergeCell ref="H2:M2"/>
    <mergeCell ref="N2:O2"/>
    <mergeCell ref="E3:G3"/>
    <mergeCell ref="H3:I3"/>
    <mergeCell ref="J3:M3"/>
    <mergeCell ref="N3:O3"/>
    <mergeCell ref="P1:P3"/>
  </mergeCells>
  <conditionalFormatting sqref="P5:P100">
    <cfRule type="containsText" dxfId="5" priority="1" operator="containsText" text="Schule (Herbst 2020)">
      <formula>NOT(ISERROR(SEARCH("Schule (Herbst 2020)",P5)))</formula>
    </cfRule>
  </conditionalFormatting>
  <dataValidations count="1">
    <dataValidation type="whole" allowBlank="1" showInputMessage="1" showErrorMessage="1" sqref="E5:O100" xr:uid="{00000000-0002-0000-0300-000000000000}">
      <formula1>0</formula1>
      <formula2>3</formula2>
    </dataValidation>
  </dataValidations>
  <pageMargins left="0.7" right="0.7" top="0.78740157499999996" bottom="0.78740157499999996" header="0.3" footer="0.3"/>
  <pageSetup paperSize="9" scale="83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PrePreLastZ"/>
  <dimension ref="A1:M101"/>
  <sheetViews>
    <sheetView zoomScaleNormal="100" workbookViewId="0">
      <selection activeCell="E5" sqref="E5"/>
    </sheetView>
  </sheetViews>
  <sheetFormatPr baseColWidth="10" defaultColWidth="11.44140625" defaultRowHeight="14.4" x14ac:dyDescent="0.3"/>
  <cols>
    <col min="1" max="1" width="16.5546875" style="36" customWidth="1"/>
    <col min="2" max="2" width="14.44140625" style="39" customWidth="1"/>
    <col min="3" max="3" width="15.5546875" style="27" customWidth="1"/>
    <col min="4" max="4" width="22.44140625" style="27" customWidth="1"/>
    <col min="5" max="10" width="6.44140625" style="27" customWidth="1"/>
    <col min="11" max="12" width="11.5546875" style="40" customWidth="1"/>
    <col min="13" max="13" width="13" style="88" customWidth="1"/>
    <col min="14" max="16384" width="11.44140625" style="27"/>
  </cols>
  <sheetData>
    <row r="1" spans="1:13" ht="37.5" customHeight="1" x14ac:dyDescent="0.35">
      <c r="A1" s="300" t="s">
        <v>0</v>
      </c>
      <c r="B1" s="301"/>
      <c r="C1" s="301"/>
      <c r="D1" s="302"/>
      <c r="E1" s="309" t="s">
        <v>164</v>
      </c>
      <c r="F1" s="310"/>
      <c r="G1" s="310"/>
      <c r="H1" s="310"/>
      <c r="I1" s="310"/>
      <c r="J1" s="311"/>
      <c r="K1" s="298" t="s">
        <v>32</v>
      </c>
      <c r="L1" s="298" t="s">
        <v>3</v>
      </c>
      <c r="M1" s="160" t="s">
        <v>162</v>
      </c>
    </row>
    <row r="2" spans="1:13" ht="69" customHeight="1" x14ac:dyDescent="0.3">
      <c r="A2" s="303"/>
      <c r="B2" s="304"/>
      <c r="C2" s="304"/>
      <c r="D2" s="305"/>
      <c r="E2" s="312" t="s">
        <v>143</v>
      </c>
      <c r="F2" s="313"/>
      <c r="G2" s="314" t="s">
        <v>144</v>
      </c>
      <c r="H2" s="314"/>
      <c r="I2" s="314"/>
      <c r="J2" s="315"/>
      <c r="K2" s="321"/>
      <c r="L2" s="299"/>
      <c r="M2" s="161" t="s">
        <v>163</v>
      </c>
    </row>
    <row r="3" spans="1:13" ht="25.5" customHeight="1" x14ac:dyDescent="0.3">
      <c r="A3" s="306"/>
      <c r="B3" s="307"/>
      <c r="C3" s="307"/>
      <c r="D3" s="308"/>
      <c r="E3" s="316" t="s">
        <v>145</v>
      </c>
      <c r="F3" s="317"/>
      <c r="G3" s="318" t="s">
        <v>146</v>
      </c>
      <c r="H3" s="320"/>
      <c r="I3" s="318" t="s">
        <v>147</v>
      </c>
      <c r="J3" s="320"/>
      <c r="K3" s="299"/>
      <c r="L3" s="113" t="s">
        <v>2</v>
      </c>
      <c r="M3" s="113" t="s">
        <v>2</v>
      </c>
    </row>
    <row r="4" spans="1:13" ht="29.4" customHeight="1" thickBot="1" x14ac:dyDescent="0.35">
      <c r="A4" s="106" t="s">
        <v>26</v>
      </c>
      <c r="B4" s="107" t="s">
        <v>81</v>
      </c>
      <c r="C4" s="108" t="s">
        <v>1</v>
      </c>
      <c r="D4" s="108" t="s">
        <v>52</v>
      </c>
      <c r="E4" s="134" t="s">
        <v>148</v>
      </c>
      <c r="F4" s="135" t="s">
        <v>149</v>
      </c>
      <c r="G4" s="136" t="s">
        <v>165</v>
      </c>
      <c r="H4" s="135" t="s">
        <v>166</v>
      </c>
      <c r="I4" s="136" t="s">
        <v>152</v>
      </c>
      <c r="J4" s="135" t="s">
        <v>153</v>
      </c>
      <c r="K4" s="114" t="s">
        <v>161</v>
      </c>
      <c r="L4" s="114" t="s">
        <v>31</v>
      </c>
      <c r="M4" s="114" t="s">
        <v>31</v>
      </c>
    </row>
    <row r="5" spans="1:13" ht="30" customHeight="1" x14ac:dyDescent="0.3">
      <c r="A5" s="52"/>
      <c r="B5" s="28"/>
      <c r="C5" s="29"/>
      <c r="D5" s="30"/>
      <c r="E5" s="1"/>
      <c r="F5" s="137"/>
      <c r="G5" s="1"/>
      <c r="H5" s="137"/>
      <c r="I5" s="1"/>
      <c r="J5" s="137"/>
      <c r="K5" s="165">
        <f>SUM(E5:J5)</f>
        <v>0</v>
      </c>
      <c r="L5" s="89" t="str">
        <f>IF(AND(E5+F5&gt;2,G5+H5&gt;3,I5+J5&gt;3),"Nein","Ja")</f>
        <v>Ja</v>
      </c>
      <c r="M5" s="90" t="str">
        <f>IF(B5="Drittletztes Jahr","Ja","-")</f>
        <v>-</v>
      </c>
    </row>
    <row r="6" spans="1:13" ht="30" customHeight="1" x14ac:dyDescent="0.3">
      <c r="A6" s="51"/>
      <c r="B6" s="32"/>
      <c r="C6" s="29"/>
      <c r="D6" s="30"/>
      <c r="E6" s="138"/>
      <c r="F6" s="139"/>
      <c r="G6" s="138"/>
      <c r="H6" s="139"/>
      <c r="I6" s="138"/>
      <c r="J6" s="143"/>
      <c r="K6" s="166">
        <f>SUM(E6:J6)</f>
        <v>0</v>
      </c>
      <c r="L6" s="167" t="str">
        <f t="shared" ref="L6:L69" si="0">IF(AND(E6+F6&gt;2,G6+H6&gt;3,I6+J6&gt;3),"Nein","Ja")</f>
        <v>Ja</v>
      </c>
      <c r="M6" s="87" t="str">
        <f>IF(B6="Drittletztes Jahr","Ja","-")</f>
        <v>-</v>
      </c>
    </row>
    <row r="7" spans="1:13" ht="30" customHeight="1" x14ac:dyDescent="0.3">
      <c r="A7" s="51"/>
      <c r="B7" s="32"/>
      <c r="C7" s="29"/>
      <c r="D7" s="30"/>
      <c r="E7" s="138"/>
      <c r="F7" s="139"/>
      <c r="G7" s="138"/>
      <c r="H7" s="139"/>
      <c r="I7" s="138"/>
      <c r="J7" s="139"/>
      <c r="K7" s="35">
        <f t="shared" ref="K7:K70" si="1">SUM(E7:J7)</f>
        <v>0</v>
      </c>
      <c r="L7" s="167" t="str">
        <f t="shared" si="0"/>
        <v>Ja</v>
      </c>
      <c r="M7" s="87" t="str">
        <f t="shared" ref="M7:M70" si="2">IF(B7="Drittletztes Jahr","Ja","-")</f>
        <v>-</v>
      </c>
    </row>
    <row r="8" spans="1:13" ht="30" customHeight="1" x14ac:dyDescent="0.3">
      <c r="A8" s="51"/>
      <c r="B8" s="32"/>
      <c r="C8" s="29"/>
      <c r="D8" s="30"/>
      <c r="E8" s="138"/>
      <c r="F8" s="139"/>
      <c r="G8" s="138"/>
      <c r="H8" s="139"/>
      <c r="I8" s="138"/>
      <c r="J8" s="139"/>
      <c r="K8" s="35">
        <f t="shared" si="1"/>
        <v>0</v>
      </c>
      <c r="L8" s="167" t="str">
        <f t="shared" si="0"/>
        <v>Ja</v>
      </c>
      <c r="M8" s="87" t="str">
        <f t="shared" si="2"/>
        <v>-</v>
      </c>
    </row>
    <row r="9" spans="1:13" ht="30" customHeight="1" x14ac:dyDescent="0.3">
      <c r="A9" s="51"/>
      <c r="B9" s="32"/>
      <c r="C9" s="29"/>
      <c r="D9" s="30"/>
      <c r="E9" s="138"/>
      <c r="F9" s="139"/>
      <c r="G9" s="138"/>
      <c r="H9" s="139"/>
      <c r="I9" s="138"/>
      <c r="J9" s="139"/>
      <c r="K9" s="35">
        <f t="shared" si="1"/>
        <v>0</v>
      </c>
      <c r="L9" s="167" t="str">
        <f t="shared" si="0"/>
        <v>Ja</v>
      </c>
      <c r="M9" s="87" t="str">
        <f t="shared" si="2"/>
        <v>-</v>
      </c>
    </row>
    <row r="10" spans="1:13" ht="30" customHeight="1" x14ac:dyDescent="0.3">
      <c r="A10" s="51"/>
      <c r="B10" s="32"/>
      <c r="C10" s="29"/>
      <c r="D10" s="30"/>
      <c r="E10" s="138"/>
      <c r="F10" s="139"/>
      <c r="G10" s="138"/>
      <c r="H10" s="139"/>
      <c r="I10" s="138"/>
      <c r="J10" s="139"/>
      <c r="K10" s="35">
        <f t="shared" si="1"/>
        <v>0</v>
      </c>
      <c r="L10" s="167" t="str">
        <f t="shared" si="0"/>
        <v>Ja</v>
      </c>
      <c r="M10" s="87" t="str">
        <f t="shared" si="2"/>
        <v>-</v>
      </c>
    </row>
    <row r="11" spans="1:13" ht="30" customHeight="1" x14ac:dyDescent="0.3">
      <c r="A11" s="51"/>
      <c r="B11" s="32"/>
      <c r="C11" s="29"/>
      <c r="D11" s="30"/>
      <c r="E11" s="138"/>
      <c r="F11" s="139"/>
      <c r="G11" s="138"/>
      <c r="H11" s="139"/>
      <c r="I11" s="138"/>
      <c r="J11" s="139"/>
      <c r="K11" s="35">
        <f t="shared" si="1"/>
        <v>0</v>
      </c>
      <c r="L11" s="167" t="str">
        <f t="shared" si="0"/>
        <v>Ja</v>
      </c>
      <c r="M11" s="87" t="str">
        <f t="shared" si="2"/>
        <v>-</v>
      </c>
    </row>
    <row r="12" spans="1:13" ht="30" customHeight="1" x14ac:dyDescent="0.3">
      <c r="A12" s="51"/>
      <c r="B12" s="32"/>
      <c r="C12" s="29"/>
      <c r="D12" s="30"/>
      <c r="E12" s="138"/>
      <c r="F12" s="139"/>
      <c r="G12" s="138"/>
      <c r="H12" s="139"/>
      <c r="I12" s="138"/>
      <c r="J12" s="139"/>
      <c r="K12" s="35">
        <f t="shared" si="1"/>
        <v>0</v>
      </c>
      <c r="L12" s="167" t="str">
        <f t="shared" si="0"/>
        <v>Ja</v>
      </c>
      <c r="M12" s="87" t="str">
        <f t="shared" si="2"/>
        <v>-</v>
      </c>
    </row>
    <row r="13" spans="1:13" ht="30" customHeight="1" x14ac:dyDescent="0.3">
      <c r="A13" s="51"/>
      <c r="B13" s="32"/>
      <c r="C13" s="29"/>
      <c r="D13" s="30"/>
      <c r="E13" s="138"/>
      <c r="F13" s="139"/>
      <c r="G13" s="138"/>
      <c r="H13" s="139"/>
      <c r="I13" s="138"/>
      <c r="J13" s="139"/>
      <c r="K13" s="35">
        <f t="shared" si="1"/>
        <v>0</v>
      </c>
      <c r="L13" s="167" t="str">
        <f t="shared" si="0"/>
        <v>Ja</v>
      </c>
      <c r="M13" s="87" t="str">
        <f t="shared" si="2"/>
        <v>-</v>
      </c>
    </row>
    <row r="14" spans="1:13" ht="30" customHeight="1" x14ac:dyDescent="0.3">
      <c r="A14" s="51"/>
      <c r="B14" s="32"/>
      <c r="C14" s="29"/>
      <c r="D14" s="30"/>
      <c r="E14" s="138"/>
      <c r="F14" s="139"/>
      <c r="G14" s="138"/>
      <c r="H14" s="139"/>
      <c r="I14" s="138"/>
      <c r="J14" s="139"/>
      <c r="K14" s="35">
        <f t="shared" si="1"/>
        <v>0</v>
      </c>
      <c r="L14" s="167" t="str">
        <f t="shared" si="0"/>
        <v>Ja</v>
      </c>
      <c r="M14" s="87" t="str">
        <f t="shared" si="2"/>
        <v>-</v>
      </c>
    </row>
    <row r="15" spans="1:13" ht="30" customHeight="1" x14ac:dyDescent="0.3">
      <c r="A15" s="51"/>
      <c r="B15" s="32"/>
      <c r="C15" s="29"/>
      <c r="D15" s="30"/>
      <c r="E15" s="138"/>
      <c r="F15" s="139"/>
      <c r="G15" s="138"/>
      <c r="H15" s="139"/>
      <c r="I15" s="138"/>
      <c r="J15" s="139"/>
      <c r="K15" s="35">
        <f t="shared" si="1"/>
        <v>0</v>
      </c>
      <c r="L15" s="167" t="str">
        <f t="shared" si="0"/>
        <v>Ja</v>
      </c>
      <c r="M15" s="87" t="str">
        <f t="shared" si="2"/>
        <v>-</v>
      </c>
    </row>
    <row r="16" spans="1:13" ht="30" customHeight="1" x14ac:dyDescent="0.3">
      <c r="A16" s="51"/>
      <c r="B16" s="32"/>
      <c r="C16" s="29"/>
      <c r="D16" s="30"/>
      <c r="E16" s="138"/>
      <c r="F16" s="139"/>
      <c r="G16" s="138"/>
      <c r="H16" s="139"/>
      <c r="I16" s="138"/>
      <c r="J16" s="139"/>
      <c r="K16" s="35">
        <f t="shared" si="1"/>
        <v>0</v>
      </c>
      <c r="L16" s="167" t="str">
        <f t="shared" si="0"/>
        <v>Ja</v>
      </c>
      <c r="M16" s="87" t="str">
        <f t="shared" si="2"/>
        <v>-</v>
      </c>
    </row>
    <row r="17" spans="1:13" ht="30" customHeight="1" x14ac:dyDescent="0.3">
      <c r="A17" s="51"/>
      <c r="B17" s="32"/>
      <c r="C17" s="29"/>
      <c r="D17" s="30"/>
      <c r="E17" s="138"/>
      <c r="F17" s="139"/>
      <c r="G17" s="138"/>
      <c r="H17" s="139"/>
      <c r="I17" s="138"/>
      <c r="J17" s="139"/>
      <c r="K17" s="35">
        <f t="shared" si="1"/>
        <v>0</v>
      </c>
      <c r="L17" s="167" t="str">
        <f t="shared" si="0"/>
        <v>Ja</v>
      </c>
      <c r="M17" s="87" t="str">
        <f t="shared" si="2"/>
        <v>-</v>
      </c>
    </row>
    <row r="18" spans="1:13" ht="30" customHeight="1" x14ac:dyDescent="0.3">
      <c r="A18" s="51"/>
      <c r="B18" s="32"/>
      <c r="C18" s="29"/>
      <c r="D18" s="30"/>
      <c r="E18" s="138"/>
      <c r="F18" s="139"/>
      <c r="G18" s="138"/>
      <c r="H18" s="139"/>
      <c r="I18" s="138"/>
      <c r="J18" s="139"/>
      <c r="K18" s="35">
        <f t="shared" si="1"/>
        <v>0</v>
      </c>
      <c r="L18" s="167" t="str">
        <f t="shared" si="0"/>
        <v>Ja</v>
      </c>
      <c r="M18" s="87" t="str">
        <f t="shared" si="2"/>
        <v>-</v>
      </c>
    </row>
    <row r="19" spans="1:13" ht="30" customHeight="1" x14ac:dyDescent="0.3">
      <c r="A19" s="51"/>
      <c r="B19" s="32"/>
      <c r="C19" s="29"/>
      <c r="D19" s="30"/>
      <c r="E19" s="138"/>
      <c r="F19" s="139"/>
      <c r="G19" s="138"/>
      <c r="H19" s="139"/>
      <c r="I19" s="138"/>
      <c r="J19" s="139"/>
      <c r="K19" s="35">
        <f t="shared" si="1"/>
        <v>0</v>
      </c>
      <c r="L19" s="167" t="str">
        <f t="shared" si="0"/>
        <v>Ja</v>
      </c>
      <c r="M19" s="87" t="str">
        <f t="shared" si="2"/>
        <v>-</v>
      </c>
    </row>
    <row r="20" spans="1:13" ht="30" customHeight="1" x14ac:dyDescent="0.3">
      <c r="A20" s="51"/>
      <c r="B20" s="32"/>
      <c r="C20" s="29"/>
      <c r="D20" s="30"/>
      <c r="E20" s="138"/>
      <c r="F20" s="139"/>
      <c r="G20" s="138"/>
      <c r="H20" s="139"/>
      <c r="I20" s="138"/>
      <c r="J20" s="139"/>
      <c r="K20" s="35">
        <f t="shared" si="1"/>
        <v>0</v>
      </c>
      <c r="L20" s="167" t="str">
        <f t="shared" si="0"/>
        <v>Ja</v>
      </c>
      <c r="M20" s="87" t="str">
        <f t="shared" si="2"/>
        <v>-</v>
      </c>
    </row>
    <row r="21" spans="1:13" ht="30" customHeight="1" x14ac:dyDescent="0.3">
      <c r="A21" s="51"/>
      <c r="B21" s="32"/>
      <c r="C21" s="29"/>
      <c r="D21" s="30"/>
      <c r="E21" s="138"/>
      <c r="F21" s="139"/>
      <c r="G21" s="138"/>
      <c r="H21" s="139"/>
      <c r="I21" s="138"/>
      <c r="J21" s="139"/>
      <c r="K21" s="35">
        <f t="shared" si="1"/>
        <v>0</v>
      </c>
      <c r="L21" s="167" t="str">
        <f t="shared" si="0"/>
        <v>Ja</v>
      </c>
      <c r="M21" s="87" t="str">
        <f t="shared" si="2"/>
        <v>-</v>
      </c>
    </row>
    <row r="22" spans="1:13" ht="30" customHeight="1" x14ac:dyDescent="0.3">
      <c r="A22" s="51"/>
      <c r="B22" s="32"/>
      <c r="C22" s="29"/>
      <c r="D22" s="30"/>
      <c r="E22" s="138"/>
      <c r="F22" s="139"/>
      <c r="G22" s="138"/>
      <c r="H22" s="139"/>
      <c r="I22" s="138"/>
      <c r="J22" s="139"/>
      <c r="K22" s="35">
        <f t="shared" si="1"/>
        <v>0</v>
      </c>
      <c r="L22" s="167" t="str">
        <f t="shared" si="0"/>
        <v>Ja</v>
      </c>
      <c r="M22" s="87" t="str">
        <f t="shared" si="2"/>
        <v>-</v>
      </c>
    </row>
    <row r="23" spans="1:13" ht="30" customHeight="1" x14ac:dyDescent="0.3">
      <c r="A23" s="51"/>
      <c r="B23" s="32"/>
      <c r="C23" s="29"/>
      <c r="D23" s="30"/>
      <c r="E23" s="138"/>
      <c r="F23" s="139"/>
      <c r="G23" s="138"/>
      <c r="H23" s="139"/>
      <c r="I23" s="138"/>
      <c r="J23" s="139"/>
      <c r="K23" s="35">
        <f t="shared" si="1"/>
        <v>0</v>
      </c>
      <c r="L23" s="167" t="str">
        <f t="shared" si="0"/>
        <v>Ja</v>
      </c>
      <c r="M23" s="87" t="str">
        <f t="shared" si="2"/>
        <v>-</v>
      </c>
    </row>
    <row r="24" spans="1:13" ht="30" customHeight="1" x14ac:dyDescent="0.3">
      <c r="A24" s="51"/>
      <c r="B24" s="32"/>
      <c r="C24" s="29"/>
      <c r="D24" s="30"/>
      <c r="E24" s="138"/>
      <c r="F24" s="139"/>
      <c r="G24" s="138"/>
      <c r="H24" s="139"/>
      <c r="I24" s="138"/>
      <c r="J24" s="139"/>
      <c r="K24" s="35">
        <f t="shared" si="1"/>
        <v>0</v>
      </c>
      <c r="L24" s="167" t="str">
        <f t="shared" si="0"/>
        <v>Ja</v>
      </c>
      <c r="M24" s="87" t="str">
        <f t="shared" si="2"/>
        <v>-</v>
      </c>
    </row>
    <row r="25" spans="1:13" ht="30" customHeight="1" x14ac:dyDescent="0.3">
      <c r="A25" s="51"/>
      <c r="B25" s="32"/>
      <c r="C25" s="29"/>
      <c r="D25" s="30"/>
      <c r="E25" s="138"/>
      <c r="F25" s="139"/>
      <c r="G25" s="138"/>
      <c r="H25" s="139"/>
      <c r="I25" s="138"/>
      <c r="J25" s="139"/>
      <c r="K25" s="35">
        <f t="shared" si="1"/>
        <v>0</v>
      </c>
      <c r="L25" s="167" t="str">
        <f t="shared" si="0"/>
        <v>Ja</v>
      </c>
      <c r="M25" s="87" t="str">
        <f t="shared" si="2"/>
        <v>-</v>
      </c>
    </row>
    <row r="26" spans="1:13" ht="30" customHeight="1" x14ac:dyDescent="0.3">
      <c r="A26" s="51"/>
      <c r="B26" s="32"/>
      <c r="C26" s="29"/>
      <c r="D26" s="30"/>
      <c r="E26" s="138"/>
      <c r="F26" s="139"/>
      <c r="G26" s="138"/>
      <c r="H26" s="139"/>
      <c r="I26" s="138"/>
      <c r="J26" s="139"/>
      <c r="K26" s="35">
        <f t="shared" si="1"/>
        <v>0</v>
      </c>
      <c r="L26" s="167" t="str">
        <f t="shared" si="0"/>
        <v>Ja</v>
      </c>
      <c r="M26" s="87" t="str">
        <f t="shared" si="2"/>
        <v>-</v>
      </c>
    </row>
    <row r="27" spans="1:13" ht="30" customHeight="1" x14ac:dyDescent="0.3">
      <c r="A27" s="51"/>
      <c r="B27" s="32"/>
      <c r="C27" s="29"/>
      <c r="D27" s="30"/>
      <c r="E27" s="138"/>
      <c r="F27" s="139"/>
      <c r="G27" s="138"/>
      <c r="H27" s="139"/>
      <c r="I27" s="138"/>
      <c r="J27" s="139"/>
      <c r="K27" s="35">
        <f t="shared" si="1"/>
        <v>0</v>
      </c>
      <c r="L27" s="167" t="str">
        <f t="shared" si="0"/>
        <v>Ja</v>
      </c>
      <c r="M27" s="87" t="str">
        <f t="shared" si="2"/>
        <v>-</v>
      </c>
    </row>
    <row r="28" spans="1:13" ht="30" customHeight="1" x14ac:dyDescent="0.3">
      <c r="A28" s="51"/>
      <c r="B28" s="32"/>
      <c r="C28" s="29"/>
      <c r="D28" s="30"/>
      <c r="E28" s="138"/>
      <c r="F28" s="139"/>
      <c r="G28" s="138"/>
      <c r="H28" s="139"/>
      <c r="I28" s="138"/>
      <c r="J28" s="139"/>
      <c r="K28" s="35">
        <f t="shared" si="1"/>
        <v>0</v>
      </c>
      <c r="L28" s="167" t="str">
        <f t="shared" si="0"/>
        <v>Ja</v>
      </c>
      <c r="M28" s="87" t="str">
        <f t="shared" si="2"/>
        <v>-</v>
      </c>
    </row>
    <row r="29" spans="1:13" ht="30" customHeight="1" x14ac:dyDescent="0.3">
      <c r="A29" s="51"/>
      <c r="B29" s="32"/>
      <c r="C29" s="29"/>
      <c r="D29" s="30"/>
      <c r="E29" s="138"/>
      <c r="F29" s="139"/>
      <c r="G29" s="138"/>
      <c r="H29" s="139"/>
      <c r="I29" s="138"/>
      <c r="J29" s="139"/>
      <c r="K29" s="35">
        <f t="shared" si="1"/>
        <v>0</v>
      </c>
      <c r="L29" s="167" t="str">
        <f t="shared" si="0"/>
        <v>Ja</v>
      </c>
      <c r="M29" s="87" t="str">
        <f t="shared" si="2"/>
        <v>-</v>
      </c>
    </row>
    <row r="30" spans="1:13" ht="30" customHeight="1" x14ac:dyDescent="0.3">
      <c r="A30" s="51"/>
      <c r="B30" s="32"/>
      <c r="C30" s="29"/>
      <c r="D30" s="30"/>
      <c r="E30" s="138"/>
      <c r="F30" s="139"/>
      <c r="G30" s="138"/>
      <c r="H30" s="139"/>
      <c r="I30" s="138"/>
      <c r="J30" s="139"/>
      <c r="K30" s="35">
        <f t="shared" si="1"/>
        <v>0</v>
      </c>
      <c r="L30" s="167" t="str">
        <f t="shared" si="0"/>
        <v>Ja</v>
      </c>
      <c r="M30" s="87" t="str">
        <f t="shared" si="2"/>
        <v>-</v>
      </c>
    </row>
    <row r="31" spans="1:13" ht="30" customHeight="1" x14ac:dyDescent="0.3">
      <c r="A31" s="51"/>
      <c r="B31" s="32"/>
      <c r="C31" s="29"/>
      <c r="D31" s="30"/>
      <c r="E31" s="138"/>
      <c r="F31" s="139"/>
      <c r="G31" s="138"/>
      <c r="H31" s="139"/>
      <c r="I31" s="138"/>
      <c r="J31" s="139"/>
      <c r="K31" s="35">
        <f t="shared" si="1"/>
        <v>0</v>
      </c>
      <c r="L31" s="167" t="str">
        <f t="shared" si="0"/>
        <v>Ja</v>
      </c>
      <c r="M31" s="87" t="str">
        <f t="shared" si="2"/>
        <v>-</v>
      </c>
    </row>
    <row r="32" spans="1:13" ht="30" customHeight="1" x14ac:dyDescent="0.3">
      <c r="A32" s="51"/>
      <c r="B32" s="32"/>
      <c r="C32" s="29"/>
      <c r="D32" s="30"/>
      <c r="E32" s="138"/>
      <c r="F32" s="139"/>
      <c r="G32" s="138"/>
      <c r="H32" s="139"/>
      <c r="I32" s="138"/>
      <c r="J32" s="139"/>
      <c r="K32" s="35">
        <f t="shared" si="1"/>
        <v>0</v>
      </c>
      <c r="L32" s="167" t="str">
        <f t="shared" si="0"/>
        <v>Ja</v>
      </c>
      <c r="M32" s="87" t="str">
        <f t="shared" si="2"/>
        <v>-</v>
      </c>
    </row>
    <row r="33" spans="1:13" ht="30" customHeight="1" x14ac:dyDescent="0.3">
      <c r="A33" s="51"/>
      <c r="B33" s="32"/>
      <c r="C33" s="29"/>
      <c r="D33" s="30"/>
      <c r="E33" s="138"/>
      <c r="F33" s="139"/>
      <c r="G33" s="138"/>
      <c r="H33" s="139"/>
      <c r="I33" s="138"/>
      <c r="J33" s="139"/>
      <c r="K33" s="35">
        <f t="shared" si="1"/>
        <v>0</v>
      </c>
      <c r="L33" s="167" t="str">
        <f t="shared" si="0"/>
        <v>Ja</v>
      </c>
      <c r="M33" s="87" t="str">
        <f t="shared" si="2"/>
        <v>-</v>
      </c>
    </row>
    <row r="34" spans="1:13" ht="30" customHeight="1" x14ac:dyDescent="0.3">
      <c r="A34" s="51"/>
      <c r="B34" s="32"/>
      <c r="C34" s="29"/>
      <c r="D34" s="30"/>
      <c r="E34" s="138"/>
      <c r="F34" s="139"/>
      <c r="G34" s="138"/>
      <c r="H34" s="139"/>
      <c r="I34" s="138"/>
      <c r="J34" s="139"/>
      <c r="K34" s="35">
        <f t="shared" si="1"/>
        <v>0</v>
      </c>
      <c r="L34" s="167" t="str">
        <f t="shared" si="0"/>
        <v>Ja</v>
      </c>
      <c r="M34" s="87" t="str">
        <f t="shared" si="2"/>
        <v>-</v>
      </c>
    </row>
    <row r="35" spans="1:13" ht="30" customHeight="1" x14ac:dyDescent="0.3">
      <c r="A35" s="51"/>
      <c r="B35" s="32"/>
      <c r="C35" s="29"/>
      <c r="D35" s="30"/>
      <c r="E35" s="138"/>
      <c r="F35" s="139"/>
      <c r="G35" s="138"/>
      <c r="H35" s="139"/>
      <c r="I35" s="138"/>
      <c r="J35" s="139"/>
      <c r="K35" s="35">
        <f t="shared" si="1"/>
        <v>0</v>
      </c>
      <c r="L35" s="167" t="str">
        <f t="shared" si="0"/>
        <v>Ja</v>
      </c>
      <c r="M35" s="87" t="str">
        <f t="shared" si="2"/>
        <v>-</v>
      </c>
    </row>
    <row r="36" spans="1:13" ht="30" customHeight="1" x14ac:dyDescent="0.3">
      <c r="A36" s="51"/>
      <c r="B36" s="32"/>
      <c r="C36" s="29"/>
      <c r="D36" s="30"/>
      <c r="E36" s="138"/>
      <c r="F36" s="139"/>
      <c r="G36" s="138"/>
      <c r="H36" s="139"/>
      <c r="I36" s="138"/>
      <c r="J36" s="139"/>
      <c r="K36" s="35">
        <f t="shared" si="1"/>
        <v>0</v>
      </c>
      <c r="L36" s="167" t="str">
        <f t="shared" si="0"/>
        <v>Ja</v>
      </c>
      <c r="M36" s="87" t="str">
        <f t="shared" si="2"/>
        <v>-</v>
      </c>
    </row>
    <row r="37" spans="1:13" ht="30" customHeight="1" x14ac:dyDescent="0.3">
      <c r="A37" s="51"/>
      <c r="B37" s="32"/>
      <c r="C37" s="29"/>
      <c r="D37" s="30"/>
      <c r="E37" s="138"/>
      <c r="F37" s="139"/>
      <c r="G37" s="138"/>
      <c r="H37" s="139"/>
      <c r="I37" s="138"/>
      <c r="J37" s="139"/>
      <c r="K37" s="35">
        <f t="shared" si="1"/>
        <v>0</v>
      </c>
      <c r="L37" s="167" t="str">
        <f t="shared" si="0"/>
        <v>Ja</v>
      </c>
      <c r="M37" s="87" t="str">
        <f t="shared" si="2"/>
        <v>-</v>
      </c>
    </row>
    <row r="38" spans="1:13" ht="30" customHeight="1" x14ac:dyDescent="0.3">
      <c r="A38" s="51"/>
      <c r="B38" s="32"/>
      <c r="C38" s="29"/>
      <c r="D38" s="30"/>
      <c r="E38" s="138"/>
      <c r="F38" s="139"/>
      <c r="G38" s="138"/>
      <c r="H38" s="139"/>
      <c r="I38" s="138"/>
      <c r="J38" s="139"/>
      <c r="K38" s="35">
        <f t="shared" si="1"/>
        <v>0</v>
      </c>
      <c r="L38" s="167" t="str">
        <f t="shared" si="0"/>
        <v>Ja</v>
      </c>
      <c r="M38" s="87" t="str">
        <f t="shared" si="2"/>
        <v>-</v>
      </c>
    </row>
    <row r="39" spans="1:13" ht="30" customHeight="1" x14ac:dyDescent="0.3">
      <c r="A39" s="51"/>
      <c r="B39" s="32"/>
      <c r="C39" s="29"/>
      <c r="D39" s="30"/>
      <c r="E39" s="138"/>
      <c r="F39" s="139"/>
      <c r="G39" s="138"/>
      <c r="H39" s="139"/>
      <c r="I39" s="138"/>
      <c r="J39" s="139"/>
      <c r="K39" s="35">
        <f t="shared" si="1"/>
        <v>0</v>
      </c>
      <c r="L39" s="167" t="str">
        <f t="shared" si="0"/>
        <v>Ja</v>
      </c>
      <c r="M39" s="87" t="str">
        <f t="shared" si="2"/>
        <v>-</v>
      </c>
    </row>
    <row r="40" spans="1:13" ht="30" customHeight="1" x14ac:dyDescent="0.3">
      <c r="A40" s="51"/>
      <c r="B40" s="32"/>
      <c r="C40" s="29"/>
      <c r="D40" s="30"/>
      <c r="E40" s="138"/>
      <c r="F40" s="139"/>
      <c r="G40" s="138"/>
      <c r="H40" s="139"/>
      <c r="I40" s="138"/>
      <c r="J40" s="139"/>
      <c r="K40" s="35">
        <f t="shared" si="1"/>
        <v>0</v>
      </c>
      <c r="L40" s="167" t="str">
        <f t="shared" si="0"/>
        <v>Ja</v>
      </c>
      <c r="M40" s="87" t="str">
        <f t="shared" si="2"/>
        <v>-</v>
      </c>
    </row>
    <row r="41" spans="1:13" ht="30" customHeight="1" x14ac:dyDescent="0.3">
      <c r="A41" s="51"/>
      <c r="B41" s="32"/>
      <c r="C41" s="29"/>
      <c r="D41" s="30"/>
      <c r="E41" s="138"/>
      <c r="F41" s="139"/>
      <c r="G41" s="138"/>
      <c r="H41" s="139"/>
      <c r="I41" s="138"/>
      <c r="J41" s="139"/>
      <c r="K41" s="35">
        <f t="shared" si="1"/>
        <v>0</v>
      </c>
      <c r="L41" s="167" t="str">
        <f t="shared" si="0"/>
        <v>Ja</v>
      </c>
      <c r="M41" s="87" t="str">
        <f t="shared" si="2"/>
        <v>-</v>
      </c>
    </row>
    <row r="42" spans="1:13" ht="30" customHeight="1" x14ac:dyDescent="0.3">
      <c r="A42" s="51"/>
      <c r="B42" s="32"/>
      <c r="C42" s="29"/>
      <c r="D42" s="30"/>
      <c r="E42" s="138"/>
      <c r="F42" s="139"/>
      <c r="G42" s="138"/>
      <c r="H42" s="139"/>
      <c r="I42" s="138"/>
      <c r="J42" s="139"/>
      <c r="K42" s="35">
        <f t="shared" si="1"/>
        <v>0</v>
      </c>
      <c r="L42" s="167" t="str">
        <f t="shared" si="0"/>
        <v>Ja</v>
      </c>
      <c r="M42" s="87" t="str">
        <f t="shared" si="2"/>
        <v>-</v>
      </c>
    </row>
    <row r="43" spans="1:13" ht="30" customHeight="1" x14ac:dyDescent="0.3">
      <c r="A43" s="51"/>
      <c r="B43" s="32"/>
      <c r="C43" s="29"/>
      <c r="D43" s="30"/>
      <c r="E43" s="138"/>
      <c r="F43" s="139"/>
      <c r="G43" s="138"/>
      <c r="H43" s="139"/>
      <c r="I43" s="138"/>
      <c r="J43" s="139"/>
      <c r="K43" s="35">
        <f t="shared" si="1"/>
        <v>0</v>
      </c>
      <c r="L43" s="167" t="str">
        <f t="shared" si="0"/>
        <v>Ja</v>
      </c>
      <c r="M43" s="87" t="str">
        <f t="shared" si="2"/>
        <v>-</v>
      </c>
    </row>
    <row r="44" spans="1:13" ht="30" customHeight="1" x14ac:dyDescent="0.3">
      <c r="A44" s="51"/>
      <c r="B44" s="32"/>
      <c r="C44" s="29"/>
      <c r="D44" s="30"/>
      <c r="E44" s="138"/>
      <c r="F44" s="139"/>
      <c r="G44" s="138"/>
      <c r="H44" s="139"/>
      <c r="I44" s="138"/>
      <c r="J44" s="139"/>
      <c r="K44" s="35">
        <f t="shared" si="1"/>
        <v>0</v>
      </c>
      <c r="L44" s="167" t="str">
        <f t="shared" si="0"/>
        <v>Ja</v>
      </c>
      <c r="M44" s="87" t="str">
        <f t="shared" si="2"/>
        <v>-</v>
      </c>
    </row>
    <row r="45" spans="1:13" ht="30" customHeight="1" x14ac:dyDescent="0.3">
      <c r="A45" s="51"/>
      <c r="B45" s="32"/>
      <c r="C45" s="29"/>
      <c r="D45" s="30"/>
      <c r="E45" s="138"/>
      <c r="F45" s="139"/>
      <c r="G45" s="138"/>
      <c r="H45" s="139"/>
      <c r="I45" s="138"/>
      <c r="J45" s="139"/>
      <c r="K45" s="35">
        <f t="shared" si="1"/>
        <v>0</v>
      </c>
      <c r="L45" s="167" t="str">
        <f t="shared" si="0"/>
        <v>Ja</v>
      </c>
      <c r="M45" s="87" t="str">
        <f t="shared" si="2"/>
        <v>-</v>
      </c>
    </row>
    <row r="46" spans="1:13" ht="30" customHeight="1" x14ac:dyDescent="0.3">
      <c r="A46" s="51"/>
      <c r="B46" s="32"/>
      <c r="C46" s="29"/>
      <c r="D46" s="30"/>
      <c r="E46" s="138"/>
      <c r="F46" s="139"/>
      <c r="G46" s="138"/>
      <c r="H46" s="139"/>
      <c r="I46" s="138"/>
      <c r="J46" s="139"/>
      <c r="K46" s="35">
        <f t="shared" si="1"/>
        <v>0</v>
      </c>
      <c r="L46" s="167" t="str">
        <f t="shared" si="0"/>
        <v>Ja</v>
      </c>
      <c r="M46" s="87" t="str">
        <f t="shared" si="2"/>
        <v>-</v>
      </c>
    </row>
    <row r="47" spans="1:13" ht="30" customHeight="1" x14ac:dyDescent="0.3">
      <c r="A47" s="51"/>
      <c r="B47" s="32"/>
      <c r="C47" s="29"/>
      <c r="D47" s="30"/>
      <c r="E47" s="138"/>
      <c r="F47" s="139"/>
      <c r="G47" s="138"/>
      <c r="H47" s="139"/>
      <c r="I47" s="138"/>
      <c r="J47" s="139"/>
      <c r="K47" s="35">
        <f t="shared" si="1"/>
        <v>0</v>
      </c>
      <c r="L47" s="167" t="str">
        <f t="shared" si="0"/>
        <v>Ja</v>
      </c>
      <c r="M47" s="87" t="str">
        <f t="shared" si="2"/>
        <v>-</v>
      </c>
    </row>
    <row r="48" spans="1:13" ht="30" customHeight="1" x14ac:dyDescent="0.3">
      <c r="A48" s="51"/>
      <c r="B48" s="32"/>
      <c r="C48" s="29"/>
      <c r="D48" s="30"/>
      <c r="E48" s="138"/>
      <c r="F48" s="139"/>
      <c r="G48" s="138"/>
      <c r="H48" s="139"/>
      <c r="I48" s="138"/>
      <c r="J48" s="139"/>
      <c r="K48" s="35">
        <f t="shared" si="1"/>
        <v>0</v>
      </c>
      <c r="L48" s="167" t="str">
        <f t="shared" si="0"/>
        <v>Ja</v>
      </c>
      <c r="M48" s="87" t="str">
        <f t="shared" si="2"/>
        <v>-</v>
      </c>
    </row>
    <row r="49" spans="1:13" ht="30" customHeight="1" x14ac:dyDescent="0.3">
      <c r="A49" s="51"/>
      <c r="B49" s="32"/>
      <c r="C49" s="29"/>
      <c r="D49" s="30"/>
      <c r="E49" s="138"/>
      <c r="F49" s="139"/>
      <c r="G49" s="138"/>
      <c r="H49" s="139"/>
      <c r="I49" s="138"/>
      <c r="J49" s="139"/>
      <c r="K49" s="35">
        <f t="shared" si="1"/>
        <v>0</v>
      </c>
      <c r="L49" s="167" t="str">
        <f t="shared" si="0"/>
        <v>Ja</v>
      </c>
      <c r="M49" s="87" t="str">
        <f t="shared" si="2"/>
        <v>-</v>
      </c>
    </row>
    <row r="50" spans="1:13" ht="30" customHeight="1" x14ac:dyDescent="0.3">
      <c r="A50" s="51"/>
      <c r="B50" s="32"/>
      <c r="C50" s="29"/>
      <c r="D50" s="30"/>
      <c r="E50" s="138"/>
      <c r="F50" s="139"/>
      <c r="G50" s="138"/>
      <c r="H50" s="139"/>
      <c r="I50" s="138"/>
      <c r="J50" s="139"/>
      <c r="K50" s="35">
        <f t="shared" si="1"/>
        <v>0</v>
      </c>
      <c r="L50" s="167" t="str">
        <f t="shared" si="0"/>
        <v>Ja</v>
      </c>
      <c r="M50" s="87" t="str">
        <f t="shared" si="2"/>
        <v>-</v>
      </c>
    </row>
    <row r="51" spans="1:13" ht="30" customHeight="1" x14ac:dyDescent="0.3">
      <c r="A51" s="51"/>
      <c r="B51" s="32"/>
      <c r="C51" s="29"/>
      <c r="D51" s="30"/>
      <c r="E51" s="138"/>
      <c r="F51" s="139"/>
      <c r="G51" s="138"/>
      <c r="H51" s="139"/>
      <c r="I51" s="138"/>
      <c r="J51" s="139"/>
      <c r="K51" s="35">
        <f t="shared" si="1"/>
        <v>0</v>
      </c>
      <c r="L51" s="167" t="str">
        <f t="shared" si="0"/>
        <v>Ja</v>
      </c>
      <c r="M51" s="87" t="str">
        <f t="shared" si="2"/>
        <v>-</v>
      </c>
    </row>
    <row r="52" spans="1:13" ht="30" customHeight="1" x14ac:dyDescent="0.3">
      <c r="A52" s="51"/>
      <c r="B52" s="32"/>
      <c r="C52" s="29"/>
      <c r="D52" s="30"/>
      <c r="E52" s="138"/>
      <c r="F52" s="139"/>
      <c r="G52" s="138"/>
      <c r="H52" s="139"/>
      <c r="I52" s="138"/>
      <c r="J52" s="139"/>
      <c r="K52" s="35">
        <f t="shared" si="1"/>
        <v>0</v>
      </c>
      <c r="L52" s="167" t="str">
        <f t="shared" si="0"/>
        <v>Ja</v>
      </c>
      <c r="M52" s="87" t="str">
        <f t="shared" si="2"/>
        <v>-</v>
      </c>
    </row>
    <row r="53" spans="1:13" ht="30" customHeight="1" x14ac:dyDescent="0.3">
      <c r="A53" s="51"/>
      <c r="B53" s="32"/>
      <c r="C53" s="29"/>
      <c r="D53" s="30"/>
      <c r="E53" s="138"/>
      <c r="F53" s="139"/>
      <c r="G53" s="138"/>
      <c r="H53" s="139"/>
      <c r="I53" s="138"/>
      <c r="J53" s="139"/>
      <c r="K53" s="35">
        <f t="shared" si="1"/>
        <v>0</v>
      </c>
      <c r="L53" s="167" t="str">
        <f t="shared" si="0"/>
        <v>Ja</v>
      </c>
      <c r="M53" s="87" t="str">
        <f t="shared" si="2"/>
        <v>-</v>
      </c>
    </row>
    <row r="54" spans="1:13" ht="30" customHeight="1" x14ac:dyDescent="0.3">
      <c r="A54" s="51"/>
      <c r="B54" s="32"/>
      <c r="C54" s="29"/>
      <c r="D54" s="30"/>
      <c r="E54" s="138"/>
      <c r="F54" s="139"/>
      <c r="G54" s="138"/>
      <c r="H54" s="139"/>
      <c r="I54" s="138"/>
      <c r="J54" s="139"/>
      <c r="K54" s="35">
        <f t="shared" si="1"/>
        <v>0</v>
      </c>
      <c r="L54" s="167" t="str">
        <f t="shared" si="0"/>
        <v>Ja</v>
      </c>
      <c r="M54" s="87" t="str">
        <f t="shared" si="2"/>
        <v>-</v>
      </c>
    </row>
    <row r="55" spans="1:13" ht="30" customHeight="1" x14ac:dyDescent="0.3">
      <c r="A55" s="51"/>
      <c r="B55" s="32"/>
      <c r="C55" s="29"/>
      <c r="D55" s="30"/>
      <c r="E55" s="138"/>
      <c r="F55" s="139"/>
      <c r="G55" s="138"/>
      <c r="H55" s="139"/>
      <c r="I55" s="138"/>
      <c r="J55" s="139"/>
      <c r="K55" s="35">
        <f t="shared" si="1"/>
        <v>0</v>
      </c>
      <c r="L55" s="167" t="str">
        <f t="shared" si="0"/>
        <v>Ja</v>
      </c>
      <c r="M55" s="87" t="str">
        <f t="shared" si="2"/>
        <v>-</v>
      </c>
    </row>
    <row r="56" spans="1:13" ht="30" customHeight="1" x14ac:dyDescent="0.3">
      <c r="A56" s="51"/>
      <c r="B56" s="32"/>
      <c r="C56" s="29"/>
      <c r="D56" s="30"/>
      <c r="E56" s="138"/>
      <c r="F56" s="139"/>
      <c r="G56" s="138"/>
      <c r="H56" s="139"/>
      <c r="I56" s="138"/>
      <c r="J56" s="139"/>
      <c r="K56" s="35">
        <f t="shared" si="1"/>
        <v>0</v>
      </c>
      <c r="L56" s="167" t="str">
        <f t="shared" si="0"/>
        <v>Ja</v>
      </c>
      <c r="M56" s="87" t="str">
        <f t="shared" si="2"/>
        <v>-</v>
      </c>
    </row>
    <row r="57" spans="1:13" ht="30" customHeight="1" x14ac:dyDescent="0.3">
      <c r="A57" s="51"/>
      <c r="B57" s="32"/>
      <c r="C57" s="29"/>
      <c r="D57" s="30"/>
      <c r="E57" s="138"/>
      <c r="F57" s="139"/>
      <c r="G57" s="138"/>
      <c r="H57" s="139"/>
      <c r="I57" s="138"/>
      <c r="J57" s="139"/>
      <c r="K57" s="35">
        <f t="shared" si="1"/>
        <v>0</v>
      </c>
      <c r="L57" s="167" t="str">
        <f t="shared" si="0"/>
        <v>Ja</v>
      </c>
      <c r="M57" s="87" t="str">
        <f t="shared" si="2"/>
        <v>-</v>
      </c>
    </row>
    <row r="58" spans="1:13" ht="30" customHeight="1" x14ac:dyDescent="0.3">
      <c r="A58" s="51"/>
      <c r="B58" s="32"/>
      <c r="C58" s="29"/>
      <c r="D58" s="30"/>
      <c r="E58" s="138"/>
      <c r="F58" s="139"/>
      <c r="G58" s="138"/>
      <c r="H58" s="139"/>
      <c r="I58" s="138"/>
      <c r="J58" s="139"/>
      <c r="K58" s="35">
        <f t="shared" si="1"/>
        <v>0</v>
      </c>
      <c r="L58" s="167" t="str">
        <f t="shared" si="0"/>
        <v>Ja</v>
      </c>
      <c r="M58" s="87" t="str">
        <f t="shared" si="2"/>
        <v>-</v>
      </c>
    </row>
    <row r="59" spans="1:13" ht="30" customHeight="1" x14ac:dyDescent="0.3">
      <c r="A59" s="51"/>
      <c r="B59" s="32"/>
      <c r="C59" s="29"/>
      <c r="D59" s="30"/>
      <c r="E59" s="138"/>
      <c r="F59" s="139"/>
      <c r="G59" s="138"/>
      <c r="H59" s="139"/>
      <c r="I59" s="138"/>
      <c r="J59" s="139"/>
      <c r="K59" s="35">
        <f t="shared" si="1"/>
        <v>0</v>
      </c>
      <c r="L59" s="167" t="str">
        <f t="shared" si="0"/>
        <v>Ja</v>
      </c>
      <c r="M59" s="87" t="str">
        <f t="shared" si="2"/>
        <v>-</v>
      </c>
    </row>
    <row r="60" spans="1:13" ht="30" customHeight="1" x14ac:dyDescent="0.3">
      <c r="A60" s="51"/>
      <c r="B60" s="32"/>
      <c r="C60" s="29"/>
      <c r="D60" s="30"/>
      <c r="E60" s="138"/>
      <c r="F60" s="139"/>
      <c r="G60" s="138"/>
      <c r="H60" s="139"/>
      <c r="I60" s="138"/>
      <c r="J60" s="139"/>
      <c r="K60" s="35">
        <f t="shared" si="1"/>
        <v>0</v>
      </c>
      <c r="L60" s="167" t="str">
        <f t="shared" si="0"/>
        <v>Ja</v>
      </c>
      <c r="M60" s="87" t="str">
        <f t="shared" si="2"/>
        <v>-</v>
      </c>
    </row>
    <row r="61" spans="1:13" ht="30" customHeight="1" x14ac:dyDescent="0.3">
      <c r="A61" s="51"/>
      <c r="B61" s="32"/>
      <c r="C61" s="29"/>
      <c r="D61" s="30"/>
      <c r="E61" s="138"/>
      <c r="F61" s="139"/>
      <c r="G61" s="138"/>
      <c r="H61" s="139"/>
      <c r="I61" s="138"/>
      <c r="J61" s="139"/>
      <c r="K61" s="35">
        <f t="shared" si="1"/>
        <v>0</v>
      </c>
      <c r="L61" s="167" t="str">
        <f t="shared" si="0"/>
        <v>Ja</v>
      </c>
      <c r="M61" s="87" t="str">
        <f t="shared" si="2"/>
        <v>-</v>
      </c>
    </row>
    <row r="62" spans="1:13" ht="30" customHeight="1" x14ac:dyDescent="0.3">
      <c r="A62" s="51"/>
      <c r="B62" s="32"/>
      <c r="C62" s="29"/>
      <c r="D62" s="30"/>
      <c r="E62" s="138"/>
      <c r="F62" s="139"/>
      <c r="G62" s="138"/>
      <c r="H62" s="139"/>
      <c r="I62" s="138"/>
      <c r="J62" s="139"/>
      <c r="K62" s="35">
        <f t="shared" si="1"/>
        <v>0</v>
      </c>
      <c r="L62" s="167" t="str">
        <f t="shared" si="0"/>
        <v>Ja</v>
      </c>
      <c r="M62" s="87" t="str">
        <f t="shared" si="2"/>
        <v>-</v>
      </c>
    </row>
    <row r="63" spans="1:13" ht="30" customHeight="1" x14ac:dyDescent="0.3">
      <c r="A63" s="51"/>
      <c r="B63" s="32"/>
      <c r="C63" s="29"/>
      <c r="D63" s="30"/>
      <c r="E63" s="138"/>
      <c r="F63" s="139"/>
      <c r="G63" s="138"/>
      <c r="H63" s="139"/>
      <c r="I63" s="138"/>
      <c r="J63" s="139"/>
      <c r="K63" s="35">
        <f t="shared" si="1"/>
        <v>0</v>
      </c>
      <c r="L63" s="167" t="str">
        <f t="shared" si="0"/>
        <v>Ja</v>
      </c>
      <c r="M63" s="87" t="str">
        <f t="shared" si="2"/>
        <v>-</v>
      </c>
    </row>
    <row r="64" spans="1:13" ht="30" customHeight="1" x14ac:dyDescent="0.3">
      <c r="A64" s="51"/>
      <c r="B64" s="32"/>
      <c r="C64" s="29"/>
      <c r="D64" s="30"/>
      <c r="E64" s="138"/>
      <c r="F64" s="139"/>
      <c r="G64" s="138"/>
      <c r="H64" s="139"/>
      <c r="I64" s="138"/>
      <c r="J64" s="139"/>
      <c r="K64" s="35">
        <f t="shared" si="1"/>
        <v>0</v>
      </c>
      <c r="L64" s="167" t="str">
        <f t="shared" si="0"/>
        <v>Ja</v>
      </c>
      <c r="M64" s="87" t="str">
        <f t="shared" si="2"/>
        <v>-</v>
      </c>
    </row>
    <row r="65" spans="1:13" ht="30" customHeight="1" x14ac:dyDescent="0.3">
      <c r="A65" s="51"/>
      <c r="B65" s="32"/>
      <c r="C65" s="29"/>
      <c r="D65" s="30"/>
      <c r="E65" s="138"/>
      <c r="F65" s="139"/>
      <c r="G65" s="138"/>
      <c r="H65" s="139"/>
      <c r="I65" s="138"/>
      <c r="J65" s="139"/>
      <c r="K65" s="35">
        <f t="shared" si="1"/>
        <v>0</v>
      </c>
      <c r="L65" s="167" t="str">
        <f t="shared" si="0"/>
        <v>Ja</v>
      </c>
      <c r="M65" s="87" t="str">
        <f t="shared" si="2"/>
        <v>-</v>
      </c>
    </row>
    <row r="66" spans="1:13" ht="30" customHeight="1" x14ac:dyDescent="0.3">
      <c r="A66" s="51"/>
      <c r="B66" s="32"/>
      <c r="C66" s="29"/>
      <c r="D66" s="30"/>
      <c r="E66" s="138"/>
      <c r="F66" s="139"/>
      <c r="G66" s="138"/>
      <c r="H66" s="139"/>
      <c r="I66" s="138"/>
      <c r="J66" s="139"/>
      <c r="K66" s="35">
        <f t="shared" si="1"/>
        <v>0</v>
      </c>
      <c r="L66" s="167" t="str">
        <f t="shared" si="0"/>
        <v>Ja</v>
      </c>
      <c r="M66" s="87" t="str">
        <f t="shared" si="2"/>
        <v>-</v>
      </c>
    </row>
    <row r="67" spans="1:13" ht="30" customHeight="1" x14ac:dyDescent="0.3">
      <c r="A67" s="51"/>
      <c r="B67" s="32"/>
      <c r="C67" s="29"/>
      <c r="D67" s="30"/>
      <c r="E67" s="138"/>
      <c r="F67" s="139"/>
      <c r="G67" s="138"/>
      <c r="H67" s="139"/>
      <c r="I67" s="138"/>
      <c r="J67" s="139"/>
      <c r="K67" s="35">
        <f t="shared" si="1"/>
        <v>0</v>
      </c>
      <c r="L67" s="167" t="str">
        <f t="shared" si="0"/>
        <v>Ja</v>
      </c>
      <c r="M67" s="87" t="str">
        <f t="shared" si="2"/>
        <v>-</v>
      </c>
    </row>
    <row r="68" spans="1:13" ht="30" customHeight="1" x14ac:dyDescent="0.3">
      <c r="A68" s="51"/>
      <c r="B68" s="32"/>
      <c r="C68" s="29"/>
      <c r="D68" s="30"/>
      <c r="E68" s="138"/>
      <c r="F68" s="139"/>
      <c r="G68" s="138"/>
      <c r="H68" s="139"/>
      <c r="I68" s="138"/>
      <c r="J68" s="139"/>
      <c r="K68" s="35">
        <f t="shared" si="1"/>
        <v>0</v>
      </c>
      <c r="L68" s="167" t="str">
        <f t="shared" si="0"/>
        <v>Ja</v>
      </c>
      <c r="M68" s="87" t="str">
        <f t="shared" si="2"/>
        <v>-</v>
      </c>
    </row>
    <row r="69" spans="1:13" ht="30" customHeight="1" x14ac:dyDescent="0.3">
      <c r="A69" s="51"/>
      <c r="B69" s="32"/>
      <c r="C69" s="29"/>
      <c r="D69" s="30"/>
      <c r="E69" s="138"/>
      <c r="F69" s="139"/>
      <c r="G69" s="138"/>
      <c r="H69" s="139"/>
      <c r="I69" s="138"/>
      <c r="J69" s="139"/>
      <c r="K69" s="35">
        <f t="shared" si="1"/>
        <v>0</v>
      </c>
      <c r="L69" s="167" t="str">
        <f t="shared" si="0"/>
        <v>Ja</v>
      </c>
      <c r="M69" s="87" t="str">
        <f t="shared" si="2"/>
        <v>-</v>
      </c>
    </row>
    <row r="70" spans="1:13" ht="30" customHeight="1" x14ac:dyDescent="0.3">
      <c r="A70" s="51"/>
      <c r="B70" s="32"/>
      <c r="C70" s="29"/>
      <c r="D70" s="30"/>
      <c r="E70" s="138"/>
      <c r="F70" s="139"/>
      <c r="G70" s="138"/>
      <c r="H70" s="139"/>
      <c r="I70" s="138"/>
      <c r="J70" s="139"/>
      <c r="K70" s="35">
        <f t="shared" si="1"/>
        <v>0</v>
      </c>
      <c r="L70" s="167" t="str">
        <f t="shared" ref="L70:L100" si="3">IF(AND(E70+F70&gt;2,G70+H70&gt;3,I70+J70&gt;3),"Nein","Ja")</f>
        <v>Ja</v>
      </c>
      <c r="M70" s="87" t="str">
        <f t="shared" si="2"/>
        <v>-</v>
      </c>
    </row>
    <row r="71" spans="1:13" ht="30" customHeight="1" x14ac:dyDescent="0.3">
      <c r="A71" s="51"/>
      <c r="B71" s="32"/>
      <c r="C71" s="29"/>
      <c r="D71" s="30"/>
      <c r="E71" s="138"/>
      <c r="F71" s="139"/>
      <c r="G71" s="138"/>
      <c r="H71" s="139"/>
      <c r="I71" s="138"/>
      <c r="J71" s="139"/>
      <c r="K71" s="35">
        <f t="shared" ref="K71:K100" si="4">SUM(E71:J71)</f>
        <v>0</v>
      </c>
      <c r="L71" s="167" t="str">
        <f t="shared" si="3"/>
        <v>Ja</v>
      </c>
      <c r="M71" s="87" t="str">
        <f t="shared" ref="M71:M99" si="5">IF(B71="Drittletztes Jahr","Ja","-")</f>
        <v>-</v>
      </c>
    </row>
    <row r="72" spans="1:13" ht="30" customHeight="1" x14ac:dyDescent="0.3">
      <c r="A72" s="51"/>
      <c r="B72" s="32"/>
      <c r="C72" s="29"/>
      <c r="D72" s="30"/>
      <c r="E72" s="138"/>
      <c r="F72" s="139"/>
      <c r="G72" s="138"/>
      <c r="H72" s="139"/>
      <c r="I72" s="138"/>
      <c r="J72" s="139"/>
      <c r="K72" s="35">
        <f t="shared" si="4"/>
        <v>0</v>
      </c>
      <c r="L72" s="167" t="str">
        <f t="shared" si="3"/>
        <v>Ja</v>
      </c>
      <c r="M72" s="87" t="str">
        <f t="shared" si="5"/>
        <v>-</v>
      </c>
    </row>
    <row r="73" spans="1:13" ht="30" customHeight="1" x14ac:dyDescent="0.3">
      <c r="A73" s="51"/>
      <c r="B73" s="32"/>
      <c r="C73" s="29"/>
      <c r="D73" s="30"/>
      <c r="E73" s="138"/>
      <c r="F73" s="139"/>
      <c r="G73" s="138"/>
      <c r="H73" s="139"/>
      <c r="I73" s="138"/>
      <c r="J73" s="139"/>
      <c r="K73" s="35">
        <f t="shared" si="4"/>
        <v>0</v>
      </c>
      <c r="L73" s="167" t="str">
        <f t="shared" si="3"/>
        <v>Ja</v>
      </c>
      <c r="M73" s="87" t="str">
        <f t="shared" si="5"/>
        <v>-</v>
      </c>
    </row>
    <row r="74" spans="1:13" ht="30" customHeight="1" x14ac:dyDescent="0.3">
      <c r="A74" s="51"/>
      <c r="B74" s="32"/>
      <c r="C74" s="29"/>
      <c r="D74" s="30"/>
      <c r="E74" s="138"/>
      <c r="F74" s="139"/>
      <c r="G74" s="138"/>
      <c r="H74" s="139"/>
      <c r="I74" s="138"/>
      <c r="J74" s="139"/>
      <c r="K74" s="35">
        <f t="shared" si="4"/>
        <v>0</v>
      </c>
      <c r="L74" s="167" t="str">
        <f t="shared" si="3"/>
        <v>Ja</v>
      </c>
      <c r="M74" s="87" t="str">
        <f t="shared" si="5"/>
        <v>-</v>
      </c>
    </row>
    <row r="75" spans="1:13" ht="30" customHeight="1" x14ac:dyDescent="0.3">
      <c r="A75" s="51"/>
      <c r="B75" s="32"/>
      <c r="C75" s="29"/>
      <c r="D75" s="30"/>
      <c r="E75" s="138"/>
      <c r="F75" s="139"/>
      <c r="G75" s="138"/>
      <c r="H75" s="139"/>
      <c r="I75" s="138"/>
      <c r="J75" s="139"/>
      <c r="K75" s="35">
        <f t="shared" si="4"/>
        <v>0</v>
      </c>
      <c r="L75" s="167" t="str">
        <f t="shared" si="3"/>
        <v>Ja</v>
      </c>
      <c r="M75" s="87" t="str">
        <f t="shared" si="5"/>
        <v>-</v>
      </c>
    </row>
    <row r="76" spans="1:13" ht="30" customHeight="1" x14ac:dyDescent="0.3">
      <c r="A76" s="51"/>
      <c r="B76" s="32"/>
      <c r="C76" s="29"/>
      <c r="D76" s="30"/>
      <c r="E76" s="138"/>
      <c r="F76" s="139"/>
      <c r="G76" s="138"/>
      <c r="H76" s="139"/>
      <c r="I76" s="138"/>
      <c r="J76" s="139"/>
      <c r="K76" s="35">
        <f t="shared" si="4"/>
        <v>0</v>
      </c>
      <c r="L76" s="167" t="str">
        <f t="shared" si="3"/>
        <v>Ja</v>
      </c>
      <c r="M76" s="87" t="str">
        <f t="shared" si="5"/>
        <v>-</v>
      </c>
    </row>
    <row r="77" spans="1:13" ht="30" customHeight="1" x14ac:dyDescent="0.3">
      <c r="A77" s="51"/>
      <c r="B77" s="32"/>
      <c r="C77" s="29"/>
      <c r="D77" s="30"/>
      <c r="E77" s="138"/>
      <c r="F77" s="139"/>
      <c r="G77" s="138"/>
      <c r="H77" s="139"/>
      <c r="I77" s="138"/>
      <c r="J77" s="139"/>
      <c r="K77" s="35">
        <f t="shared" si="4"/>
        <v>0</v>
      </c>
      <c r="L77" s="167" t="str">
        <f t="shared" si="3"/>
        <v>Ja</v>
      </c>
      <c r="M77" s="87" t="str">
        <f t="shared" si="5"/>
        <v>-</v>
      </c>
    </row>
    <row r="78" spans="1:13" ht="30" customHeight="1" x14ac:dyDescent="0.3">
      <c r="A78" s="51"/>
      <c r="B78" s="32"/>
      <c r="C78" s="29"/>
      <c r="D78" s="30"/>
      <c r="E78" s="138"/>
      <c r="F78" s="139"/>
      <c r="G78" s="138"/>
      <c r="H78" s="139"/>
      <c r="I78" s="138"/>
      <c r="J78" s="139"/>
      <c r="K78" s="35">
        <f t="shared" si="4"/>
        <v>0</v>
      </c>
      <c r="L78" s="167" t="str">
        <f t="shared" si="3"/>
        <v>Ja</v>
      </c>
      <c r="M78" s="87" t="str">
        <f t="shared" si="5"/>
        <v>-</v>
      </c>
    </row>
    <row r="79" spans="1:13" ht="30" customHeight="1" x14ac:dyDescent="0.3">
      <c r="A79" s="51"/>
      <c r="B79" s="32"/>
      <c r="C79" s="29"/>
      <c r="D79" s="30"/>
      <c r="E79" s="138"/>
      <c r="F79" s="139"/>
      <c r="G79" s="138"/>
      <c r="H79" s="139"/>
      <c r="I79" s="138"/>
      <c r="J79" s="139"/>
      <c r="K79" s="35">
        <f t="shared" si="4"/>
        <v>0</v>
      </c>
      <c r="L79" s="167" t="str">
        <f t="shared" si="3"/>
        <v>Ja</v>
      </c>
      <c r="M79" s="87" t="str">
        <f t="shared" si="5"/>
        <v>-</v>
      </c>
    </row>
    <row r="80" spans="1:13" ht="30" customHeight="1" x14ac:dyDescent="0.3">
      <c r="A80" s="51"/>
      <c r="B80" s="32"/>
      <c r="C80" s="29"/>
      <c r="D80" s="30"/>
      <c r="E80" s="138"/>
      <c r="F80" s="139"/>
      <c r="G80" s="138"/>
      <c r="H80" s="139"/>
      <c r="I80" s="138"/>
      <c r="J80" s="139"/>
      <c r="K80" s="35">
        <f t="shared" si="4"/>
        <v>0</v>
      </c>
      <c r="L80" s="167" t="str">
        <f t="shared" si="3"/>
        <v>Ja</v>
      </c>
      <c r="M80" s="87" t="str">
        <f t="shared" si="5"/>
        <v>-</v>
      </c>
    </row>
    <row r="81" spans="1:13" ht="30" customHeight="1" x14ac:dyDescent="0.3">
      <c r="A81" s="51"/>
      <c r="B81" s="32"/>
      <c r="C81" s="29"/>
      <c r="D81" s="30"/>
      <c r="E81" s="138"/>
      <c r="F81" s="139"/>
      <c r="G81" s="138"/>
      <c r="H81" s="139"/>
      <c r="I81" s="138"/>
      <c r="J81" s="139"/>
      <c r="K81" s="35">
        <f t="shared" si="4"/>
        <v>0</v>
      </c>
      <c r="L81" s="167" t="str">
        <f t="shared" si="3"/>
        <v>Ja</v>
      </c>
      <c r="M81" s="87" t="str">
        <f t="shared" si="5"/>
        <v>-</v>
      </c>
    </row>
    <row r="82" spans="1:13" ht="30" customHeight="1" x14ac:dyDescent="0.3">
      <c r="A82" s="51"/>
      <c r="B82" s="32"/>
      <c r="C82" s="29"/>
      <c r="D82" s="30"/>
      <c r="E82" s="138"/>
      <c r="F82" s="139"/>
      <c r="G82" s="138"/>
      <c r="H82" s="139"/>
      <c r="I82" s="138"/>
      <c r="J82" s="139"/>
      <c r="K82" s="35">
        <f t="shared" si="4"/>
        <v>0</v>
      </c>
      <c r="L82" s="167" t="str">
        <f t="shared" si="3"/>
        <v>Ja</v>
      </c>
      <c r="M82" s="87" t="str">
        <f t="shared" si="5"/>
        <v>-</v>
      </c>
    </row>
    <row r="83" spans="1:13" ht="30" customHeight="1" x14ac:dyDescent="0.3">
      <c r="A83" s="51"/>
      <c r="B83" s="32"/>
      <c r="C83" s="29"/>
      <c r="D83" s="30"/>
      <c r="E83" s="138"/>
      <c r="F83" s="139"/>
      <c r="G83" s="138"/>
      <c r="H83" s="139"/>
      <c r="I83" s="138"/>
      <c r="J83" s="139"/>
      <c r="K83" s="35">
        <f t="shared" si="4"/>
        <v>0</v>
      </c>
      <c r="L83" s="167" t="str">
        <f t="shared" si="3"/>
        <v>Ja</v>
      </c>
      <c r="M83" s="87" t="str">
        <f t="shared" si="5"/>
        <v>-</v>
      </c>
    </row>
    <row r="84" spans="1:13" ht="30" customHeight="1" x14ac:dyDescent="0.3">
      <c r="A84" s="51"/>
      <c r="B84" s="32"/>
      <c r="C84" s="29"/>
      <c r="D84" s="30"/>
      <c r="E84" s="138"/>
      <c r="F84" s="139"/>
      <c r="G84" s="138"/>
      <c r="H84" s="139"/>
      <c r="I84" s="138"/>
      <c r="J84" s="139"/>
      <c r="K84" s="35">
        <f t="shared" si="4"/>
        <v>0</v>
      </c>
      <c r="L84" s="167" t="str">
        <f t="shared" si="3"/>
        <v>Ja</v>
      </c>
      <c r="M84" s="87" t="str">
        <f t="shared" si="5"/>
        <v>-</v>
      </c>
    </row>
    <row r="85" spans="1:13" ht="30" customHeight="1" x14ac:dyDescent="0.3">
      <c r="A85" s="51"/>
      <c r="B85" s="32"/>
      <c r="C85" s="29"/>
      <c r="D85" s="30"/>
      <c r="E85" s="138"/>
      <c r="F85" s="139"/>
      <c r="G85" s="138"/>
      <c r="H85" s="139"/>
      <c r="I85" s="138"/>
      <c r="J85" s="139"/>
      <c r="K85" s="35">
        <f t="shared" si="4"/>
        <v>0</v>
      </c>
      <c r="L85" s="167" t="str">
        <f t="shared" si="3"/>
        <v>Ja</v>
      </c>
      <c r="M85" s="87" t="str">
        <f t="shared" si="5"/>
        <v>-</v>
      </c>
    </row>
    <row r="86" spans="1:13" ht="30" customHeight="1" x14ac:dyDescent="0.3">
      <c r="A86" s="51"/>
      <c r="B86" s="32"/>
      <c r="C86" s="29"/>
      <c r="D86" s="30"/>
      <c r="E86" s="138"/>
      <c r="F86" s="139"/>
      <c r="G86" s="138"/>
      <c r="H86" s="139"/>
      <c r="I86" s="138"/>
      <c r="J86" s="139"/>
      <c r="K86" s="35">
        <f t="shared" si="4"/>
        <v>0</v>
      </c>
      <c r="L86" s="167" t="str">
        <f t="shared" si="3"/>
        <v>Ja</v>
      </c>
      <c r="M86" s="87" t="str">
        <f t="shared" si="5"/>
        <v>-</v>
      </c>
    </row>
    <row r="87" spans="1:13" ht="30" customHeight="1" x14ac:dyDescent="0.3">
      <c r="A87" s="51"/>
      <c r="B87" s="32"/>
      <c r="C87" s="29"/>
      <c r="D87" s="30"/>
      <c r="E87" s="138"/>
      <c r="F87" s="139"/>
      <c r="G87" s="138"/>
      <c r="H87" s="139"/>
      <c r="I87" s="138"/>
      <c r="J87" s="139"/>
      <c r="K87" s="35">
        <f t="shared" si="4"/>
        <v>0</v>
      </c>
      <c r="L87" s="167" t="str">
        <f t="shared" si="3"/>
        <v>Ja</v>
      </c>
      <c r="M87" s="87" t="str">
        <f t="shared" si="5"/>
        <v>-</v>
      </c>
    </row>
    <row r="88" spans="1:13" ht="30" customHeight="1" x14ac:dyDescent="0.3">
      <c r="A88" s="51"/>
      <c r="B88" s="32"/>
      <c r="C88" s="29"/>
      <c r="D88" s="30"/>
      <c r="E88" s="138"/>
      <c r="F88" s="139"/>
      <c r="G88" s="138"/>
      <c r="H88" s="139"/>
      <c r="I88" s="138"/>
      <c r="J88" s="139"/>
      <c r="K88" s="35">
        <f t="shared" si="4"/>
        <v>0</v>
      </c>
      <c r="L88" s="167" t="str">
        <f t="shared" si="3"/>
        <v>Ja</v>
      </c>
      <c r="M88" s="87" t="str">
        <f t="shared" si="5"/>
        <v>-</v>
      </c>
    </row>
    <row r="89" spans="1:13" ht="30" customHeight="1" x14ac:dyDescent="0.3">
      <c r="A89" s="51"/>
      <c r="B89" s="32"/>
      <c r="C89" s="29"/>
      <c r="D89" s="30"/>
      <c r="E89" s="138"/>
      <c r="F89" s="139"/>
      <c r="G89" s="138"/>
      <c r="H89" s="139"/>
      <c r="I89" s="138"/>
      <c r="J89" s="139"/>
      <c r="K89" s="35">
        <f t="shared" si="4"/>
        <v>0</v>
      </c>
      <c r="L89" s="167" t="str">
        <f t="shared" si="3"/>
        <v>Ja</v>
      </c>
      <c r="M89" s="87" t="str">
        <f t="shared" si="5"/>
        <v>-</v>
      </c>
    </row>
    <row r="90" spans="1:13" ht="30" customHeight="1" x14ac:dyDescent="0.3">
      <c r="A90" s="51"/>
      <c r="B90" s="32"/>
      <c r="C90" s="29"/>
      <c r="D90" s="30"/>
      <c r="E90" s="138"/>
      <c r="F90" s="139"/>
      <c r="G90" s="138"/>
      <c r="H90" s="139"/>
      <c r="I90" s="138"/>
      <c r="J90" s="139"/>
      <c r="K90" s="35">
        <f t="shared" si="4"/>
        <v>0</v>
      </c>
      <c r="L90" s="167" t="str">
        <f t="shared" si="3"/>
        <v>Ja</v>
      </c>
      <c r="M90" s="87" t="str">
        <f t="shared" si="5"/>
        <v>-</v>
      </c>
    </row>
    <row r="91" spans="1:13" ht="30" customHeight="1" x14ac:dyDescent="0.3">
      <c r="A91" s="51"/>
      <c r="B91" s="32"/>
      <c r="C91" s="29"/>
      <c r="D91" s="30"/>
      <c r="E91" s="138"/>
      <c r="F91" s="139"/>
      <c r="G91" s="138"/>
      <c r="H91" s="139"/>
      <c r="I91" s="138"/>
      <c r="J91" s="139"/>
      <c r="K91" s="35">
        <f t="shared" si="4"/>
        <v>0</v>
      </c>
      <c r="L91" s="167" t="str">
        <f t="shared" si="3"/>
        <v>Ja</v>
      </c>
      <c r="M91" s="87" t="str">
        <f t="shared" si="5"/>
        <v>-</v>
      </c>
    </row>
    <row r="92" spans="1:13" ht="30" customHeight="1" x14ac:dyDescent="0.3">
      <c r="A92" s="51"/>
      <c r="B92" s="32"/>
      <c r="C92" s="29"/>
      <c r="D92" s="30"/>
      <c r="E92" s="138"/>
      <c r="F92" s="139"/>
      <c r="G92" s="138"/>
      <c r="H92" s="139"/>
      <c r="I92" s="138"/>
      <c r="J92" s="139"/>
      <c r="K92" s="35">
        <f t="shared" si="4"/>
        <v>0</v>
      </c>
      <c r="L92" s="167" t="str">
        <f t="shared" si="3"/>
        <v>Ja</v>
      </c>
      <c r="M92" s="87" t="str">
        <f t="shared" si="5"/>
        <v>-</v>
      </c>
    </row>
    <row r="93" spans="1:13" ht="30" customHeight="1" x14ac:dyDescent="0.3">
      <c r="A93" s="51"/>
      <c r="B93" s="32"/>
      <c r="C93" s="29"/>
      <c r="D93" s="30"/>
      <c r="E93" s="138"/>
      <c r="F93" s="139"/>
      <c r="G93" s="138"/>
      <c r="H93" s="139"/>
      <c r="I93" s="138"/>
      <c r="J93" s="139"/>
      <c r="K93" s="35">
        <f t="shared" si="4"/>
        <v>0</v>
      </c>
      <c r="L93" s="167" t="str">
        <f t="shared" si="3"/>
        <v>Ja</v>
      </c>
      <c r="M93" s="87" t="str">
        <f t="shared" si="5"/>
        <v>-</v>
      </c>
    </row>
    <row r="94" spans="1:13" ht="30" customHeight="1" x14ac:dyDescent="0.3">
      <c r="A94" s="51"/>
      <c r="B94" s="32"/>
      <c r="C94" s="29"/>
      <c r="D94" s="30"/>
      <c r="E94" s="138"/>
      <c r="F94" s="139"/>
      <c r="G94" s="138"/>
      <c r="H94" s="139"/>
      <c r="I94" s="138"/>
      <c r="J94" s="139"/>
      <c r="K94" s="35">
        <f t="shared" si="4"/>
        <v>0</v>
      </c>
      <c r="L94" s="167" t="str">
        <f t="shared" si="3"/>
        <v>Ja</v>
      </c>
      <c r="M94" s="87" t="str">
        <f t="shared" si="5"/>
        <v>-</v>
      </c>
    </row>
    <row r="95" spans="1:13" ht="30" customHeight="1" x14ac:dyDescent="0.3">
      <c r="A95" s="51"/>
      <c r="B95" s="32"/>
      <c r="C95" s="29"/>
      <c r="D95" s="30"/>
      <c r="E95" s="138"/>
      <c r="F95" s="139"/>
      <c r="G95" s="138"/>
      <c r="H95" s="139"/>
      <c r="I95" s="138"/>
      <c r="J95" s="139"/>
      <c r="K95" s="35">
        <f t="shared" si="4"/>
        <v>0</v>
      </c>
      <c r="L95" s="167" t="str">
        <f t="shared" si="3"/>
        <v>Ja</v>
      </c>
      <c r="M95" s="87" t="str">
        <f t="shared" si="5"/>
        <v>-</v>
      </c>
    </row>
    <row r="96" spans="1:13" ht="30" customHeight="1" x14ac:dyDescent="0.3">
      <c r="A96" s="51"/>
      <c r="B96" s="32"/>
      <c r="C96" s="29"/>
      <c r="D96" s="30"/>
      <c r="E96" s="138"/>
      <c r="F96" s="139"/>
      <c r="G96" s="138"/>
      <c r="H96" s="139"/>
      <c r="I96" s="138"/>
      <c r="J96" s="139"/>
      <c r="K96" s="35">
        <f t="shared" si="4"/>
        <v>0</v>
      </c>
      <c r="L96" s="167" t="str">
        <f t="shared" si="3"/>
        <v>Ja</v>
      </c>
      <c r="M96" s="87" t="str">
        <f t="shared" si="5"/>
        <v>-</v>
      </c>
    </row>
    <row r="97" spans="1:13" ht="30" customHeight="1" x14ac:dyDescent="0.3">
      <c r="A97" s="51"/>
      <c r="B97" s="32"/>
      <c r="C97" s="29"/>
      <c r="D97" s="30"/>
      <c r="E97" s="138"/>
      <c r="F97" s="139"/>
      <c r="G97" s="138"/>
      <c r="H97" s="139"/>
      <c r="I97" s="138"/>
      <c r="J97" s="139"/>
      <c r="K97" s="35">
        <f t="shared" si="4"/>
        <v>0</v>
      </c>
      <c r="L97" s="167" t="str">
        <f t="shared" si="3"/>
        <v>Ja</v>
      </c>
      <c r="M97" s="87" t="str">
        <f t="shared" si="5"/>
        <v>-</v>
      </c>
    </row>
    <row r="98" spans="1:13" ht="30" customHeight="1" x14ac:dyDescent="0.3">
      <c r="A98" s="51"/>
      <c r="B98" s="32"/>
      <c r="C98" s="29"/>
      <c r="D98" s="30"/>
      <c r="E98" s="138"/>
      <c r="F98" s="139"/>
      <c r="G98" s="138"/>
      <c r="H98" s="139"/>
      <c r="I98" s="138"/>
      <c r="J98" s="139"/>
      <c r="K98" s="35">
        <f t="shared" si="4"/>
        <v>0</v>
      </c>
      <c r="L98" s="167" t="str">
        <f t="shared" si="3"/>
        <v>Ja</v>
      </c>
      <c r="M98" s="87" t="str">
        <f t="shared" si="5"/>
        <v>-</v>
      </c>
    </row>
    <row r="99" spans="1:13" ht="30" customHeight="1" x14ac:dyDescent="0.3">
      <c r="A99" s="51"/>
      <c r="B99" s="32"/>
      <c r="C99" s="29"/>
      <c r="D99" s="30"/>
      <c r="E99" s="138"/>
      <c r="F99" s="139"/>
      <c r="G99" s="138"/>
      <c r="H99" s="139"/>
      <c r="I99" s="138"/>
      <c r="J99" s="139"/>
      <c r="K99" s="35">
        <f t="shared" si="4"/>
        <v>0</v>
      </c>
      <c r="L99" s="167" t="str">
        <f t="shared" si="3"/>
        <v>Ja</v>
      </c>
      <c r="M99" s="87" t="str">
        <f t="shared" si="5"/>
        <v>-</v>
      </c>
    </row>
    <row r="100" spans="1:13" ht="30" customHeight="1" x14ac:dyDescent="0.3">
      <c r="A100" s="51"/>
      <c r="B100" s="32"/>
      <c r="C100" s="29"/>
      <c r="D100" s="30"/>
      <c r="E100" s="138"/>
      <c r="F100" s="139"/>
      <c r="G100" s="138"/>
      <c r="H100" s="139"/>
      <c r="I100" s="138"/>
      <c r="J100" s="139"/>
      <c r="K100" s="35">
        <f t="shared" si="4"/>
        <v>0</v>
      </c>
      <c r="L100" s="167" t="str">
        <f t="shared" si="3"/>
        <v>Ja</v>
      </c>
      <c r="M100" s="87" t="str">
        <f>IF(B100="Drittletztes Jahr","Ja","-")</f>
        <v>-</v>
      </c>
    </row>
    <row r="101" spans="1:13" x14ac:dyDescent="0.3">
      <c r="B101" s="36"/>
    </row>
  </sheetData>
  <sheetProtection algorithmName="SHA-512" hashValue="Nx2kkToV54pF5Z9lkIx8aMxaJ97amRmfW82THfwUJSUZpAT6C4n5DMdgNk9pujWZyCUiCk4wAU2JVXWPylU70g==" saltValue="fV+19/QpbEYDKlgknR0a/g==" spinCount="100000" sheet="1" objects="1" scenarios="1" selectLockedCells="1"/>
  <customSheetViews>
    <customSheetView guid="{272A9BD4-B17E-4E16-B877-EB1F2E9A702D}" scale="90">
      <selection activeCell="B11" sqref="B11"/>
      <pageMargins left="0.7" right="0.7" top="0.78740157499999996" bottom="0.78740157499999996" header="0.3" footer="0.3"/>
      <pageSetup paperSize="9" orientation="portrait" verticalDpi="0" r:id="rId1"/>
    </customSheetView>
  </customSheetViews>
  <mergeCells count="9">
    <mergeCell ref="K1:K3"/>
    <mergeCell ref="L1:L2"/>
    <mergeCell ref="A1:D3"/>
    <mergeCell ref="E1:J1"/>
    <mergeCell ref="E2:F2"/>
    <mergeCell ref="G2:J2"/>
    <mergeCell ref="E3:F3"/>
    <mergeCell ref="G3:H3"/>
    <mergeCell ref="I3:J3"/>
  </mergeCells>
  <conditionalFormatting sqref="D5:D100">
    <cfRule type="containsText" dxfId="4" priority="2" operator="containsText" text="Schule (Herbst 2021)">
      <formula>NOT(ISERROR(SEARCH("Schule (Herbst 2021)",D5)))</formula>
    </cfRule>
    <cfRule type="containsText" dxfId="3" priority="3" operator="containsText" text="Schule (Herbst 2020)">
      <formula>NOT(ISERROR(SEARCH("Schule (Herbst 2020)",D5)))</formula>
    </cfRule>
  </conditionalFormatting>
  <dataValidations count="1">
    <dataValidation type="whole" allowBlank="1" showInputMessage="1" showErrorMessage="1" sqref="E5:J100" xr:uid="{00000000-0002-0000-0400-000000000000}">
      <formula1>0</formula1>
      <formula2>3</formula2>
    </dataValidation>
  </dataValidations>
  <pageMargins left="0.7" right="0.7" top="0.78740157499999996" bottom="0.78740157499999996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PreLastZ"/>
  <dimension ref="A1:T101"/>
  <sheetViews>
    <sheetView zoomScaleNormal="100" workbookViewId="0">
      <selection activeCell="E5" sqref="E5"/>
    </sheetView>
  </sheetViews>
  <sheetFormatPr baseColWidth="10" defaultColWidth="11.44140625" defaultRowHeight="14.4" x14ac:dyDescent="0.3"/>
  <cols>
    <col min="1" max="1" width="16.5546875" style="36" customWidth="1"/>
    <col min="2" max="2" width="14.44140625" style="39" customWidth="1"/>
    <col min="3" max="3" width="15.5546875" style="27" customWidth="1"/>
    <col min="4" max="4" width="22" style="27" customWidth="1"/>
    <col min="5" max="17" width="6.5546875" style="27" customWidth="1"/>
    <col min="18" max="19" width="11.5546875" style="40" customWidth="1"/>
    <col min="20" max="20" width="13" style="40" customWidth="1"/>
    <col min="21" max="16384" width="11.44140625" style="27"/>
  </cols>
  <sheetData>
    <row r="1" spans="1:20" ht="37.5" customHeight="1" x14ac:dyDescent="0.35">
      <c r="A1" s="300" t="s">
        <v>0</v>
      </c>
      <c r="B1" s="301"/>
      <c r="C1" s="301"/>
      <c r="D1" s="302"/>
      <c r="E1" s="309" t="s">
        <v>164</v>
      </c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298" t="s">
        <v>32</v>
      </c>
      <c r="S1" s="298" t="s">
        <v>3</v>
      </c>
      <c r="T1" s="160" t="s">
        <v>162</v>
      </c>
    </row>
    <row r="2" spans="1:20" ht="69" customHeight="1" x14ac:dyDescent="0.3">
      <c r="A2" s="303"/>
      <c r="B2" s="304"/>
      <c r="C2" s="304"/>
      <c r="D2" s="305"/>
      <c r="E2" s="313" t="s">
        <v>143</v>
      </c>
      <c r="F2" s="313"/>
      <c r="G2" s="313"/>
      <c r="H2" s="327"/>
      <c r="I2" s="328" t="s">
        <v>144</v>
      </c>
      <c r="J2" s="328"/>
      <c r="K2" s="328"/>
      <c r="L2" s="328"/>
      <c r="M2" s="328"/>
      <c r="N2" s="328"/>
      <c r="O2" s="328"/>
      <c r="P2" s="328"/>
      <c r="Q2" s="171" t="s">
        <v>170</v>
      </c>
      <c r="R2" s="321"/>
      <c r="S2" s="299"/>
      <c r="T2" s="161" t="s">
        <v>163</v>
      </c>
    </row>
    <row r="3" spans="1:20" ht="25.5" customHeight="1" x14ac:dyDescent="0.3">
      <c r="A3" s="306"/>
      <c r="B3" s="307"/>
      <c r="C3" s="307"/>
      <c r="D3" s="308"/>
      <c r="E3" s="324" t="s">
        <v>145</v>
      </c>
      <c r="F3" s="324"/>
      <c r="G3" s="324"/>
      <c r="H3" s="317"/>
      <c r="I3" s="318" t="s">
        <v>146</v>
      </c>
      <c r="J3" s="318"/>
      <c r="K3" s="318"/>
      <c r="L3" s="320"/>
      <c r="M3" s="318" t="s">
        <v>147</v>
      </c>
      <c r="N3" s="318"/>
      <c r="O3" s="318"/>
      <c r="P3" s="318"/>
      <c r="Q3" s="320"/>
      <c r="R3" s="299"/>
      <c r="S3" s="113" t="s">
        <v>2</v>
      </c>
      <c r="T3" s="113" t="s">
        <v>2</v>
      </c>
    </row>
    <row r="4" spans="1:20" ht="29.4" customHeight="1" thickBot="1" x14ac:dyDescent="0.35">
      <c r="A4" s="106" t="s">
        <v>26</v>
      </c>
      <c r="B4" s="107" t="s">
        <v>81</v>
      </c>
      <c r="C4" s="108" t="s">
        <v>1</v>
      </c>
      <c r="D4" s="108" t="s">
        <v>51</v>
      </c>
      <c r="E4" s="134" t="s">
        <v>148</v>
      </c>
      <c r="F4" s="148" t="s">
        <v>149</v>
      </c>
      <c r="G4" s="148" t="s">
        <v>156</v>
      </c>
      <c r="H4" s="135" t="s">
        <v>167</v>
      </c>
      <c r="I4" s="136" t="s">
        <v>165</v>
      </c>
      <c r="J4" s="148" t="s">
        <v>168</v>
      </c>
      <c r="K4" s="148" t="s">
        <v>166</v>
      </c>
      <c r="L4" s="135" t="s">
        <v>169</v>
      </c>
      <c r="M4" s="136" t="s">
        <v>152</v>
      </c>
      <c r="N4" s="148" t="s">
        <v>157</v>
      </c>
      <c r="O4" s="148" t="s">
        <v>153</v>
      </c>
      <c r="P4" s="148" t="s">
        <v>158</v>
      </c>
      <c r="Q4" s="135" t="s">
        <v>159</v>
      </c>
      <c r="R4" s="114" t="s">
        <v>161</v>
      </c>
      <c r="S4" s="114" t="s">
        <v>31</v>
      </c>
      <c r="T4" s="114" t="s">
        <v>31</v>
      </c>
    </row>
    <row r="5" spans="1:20" ht="30" customHeight="1" x14ac:dyDescent="0.3">
      <c r="A5" s="52"/>
      <c r="B5" s="28"/>
      <c r="C5" s="29"/>
      <c r="D5" s="30"/>
      <c r="E5" s="1"/>
      <c r="F5" s="149"/>
      <c r="G5" s="151"/>
      <c r="H5" s="150"/>
      <c r="I5" s="138"/>
      <c r="J5" s="156"/>
      <c r="K5" s="154"/>
      <c r="L5" s="155"/>
      <c r="M5" s="138"/>
      <c r="N5" s="156"/>
      <c r="O5" s="143"/>
      <c r="P5" s="168"/>
      <c r="Q5" s="164"/>
      <c r="R5" s="162">
        <f>SUM(E5:Q5)</f>
        <v>0</v>
      </c>
      <c r="S5" s="169" t="str">
        <f>IF(AND(E5+F5&gt;4,I5+K5&gt;3,M5+O5&gt;3,G5+H5&gt;3,J5+L5&gt;3,N5+P5+Q5&gt;5),"Nein","Ja")</f>
        <v>Ja</v>
      </c>
      <c r="T5" s="90" t="str">
        <f>IF(NOT(ISBLANK(A5)),IF(VLOOKUP(A5,'Angaben zur Einrichtung'!$A$45:$J$248,9,FALSE)="ja","Nein","Ja"),"-")</f>
        <v>-</v>
      </c>
    </row>
    <row r="6" spans="1:20" ht="30" customHeight="1" x14ac:dyDescent="0.3">
      <c r="A6" s="51"/>
      <c r="B6" s="32"/>
      <c r="C6" s="29"/>
      <c r="D6" s="30"/>
      <c r="E6" s="1"/>
      <c r="F6" s="149"/>
      <c r="G6" s="151"/>
      <c r="H6" s="150"/>
      <c r="I6" s="138"/>
      <c r="J6" s="156"/>
      <c r="K6" s="154"/>
      <c r="L6" s="155"/>
      <c r="M6" s="138"/>
      <c r="N6" s="156"/>
      <c r="O6" s="143"/>
      <c r="P6" s="168"/>
      <c r="Q6" s="164"/>
      <c r="R6" s="162">
        <f t="shared" ref="R6:R69" si="0">SUM(E6:Q6)</f>
        <v>0</v>
      </c>
      <c r="S6" s="169" t="str">
        <f t="shared" ref="S6:S69" si="1">IF(AND(E6+F6&gt;4,I6+K6&gt;3,M6+O6&gt;3,G6+H6&gt;3,J6+L6&gt;3,N6+P6+Q6&gt;5),"Nein","Ja")</f>
        <v>Ja</v>
      </c>
      <c r="T6" s="90" t="str">
        <f>IF(NOT(ISBLANK(A6)),IF(VLOOKUP(A6,'Angaben zur Einrichtung'!$A$45:$J$248,9,FALSE)="ja","Nein","Ja"),"-")</f>
        <v>-</v>
      </c>
    </row>
    <row r="7" spans="1:20" ht="30" customHeight="1" x14ac:dyDescent="0.3">
      <c r="A7" s="51"/>
      <c r="B7" s="32"/>
      <c r="C7" s="29"/>
      <c r="D7" s="30"/>
      <c r="E7" s="1"/>
      <c r="F7" s="149"/>
      <c r="G7" s="151"/>
      <c r="H7" s="150"/>
      <c r="I7" s="138"/>
      <c r="J7" s="156"/>
      <c r="K7" s="154"/>
      <c r="L7" s="155"/>
      <c r="M7" s="138"/>
      <c r="N7" s="156"/>
      <c r="O7" s="143"/>
      <c r="P7" s="168"/>
      <c r="Q7" s="164"/>
      <c r="R7" s="162">
        <f t="shared" si="0"/>
        <v>0</v>
      </c>
      <c r="S7" s="169" t="str">
        <f t="shared" si="1"/>
        <v>Ja</v>
      </c>
      <c r="T7" s="90" t="str">
        <f>IF(NOT(ISBLANK(A7)),IF(VLOOKUP(A7,'Angaben zur Einrichtung'!$A$45:$J$248,9,FALSE)="ja","Nein","Ja"),"-")</f>
        <v>-</v>
      </c>
    </row>
    <row r="8" spans="1:20" ht="30" customHeight="1" x14ac:dyDescent="0.3">
      <c r="A8" s="51"/>
      <c r="B8" s="32"/>
      <c r="C8" s="29"/>
      <c r="D8" s="30"/>
      <c r="E8" s="1"/>
      <c r="F8" s="149"/>
      <c r="G8" s="151"/>
      <c r="H8" s="150"/>
      <c r="I8" s="138"/>
      <c r="J8" s="156"/>
      <c r="K8" s="154"/>
      <c r="L8" s="155"/>
      <c r="M8" s="138"/>
      <c r="N8" s="156"/>
      <c r="O8" s="143"/>
      <c r="P8" s="168"/>
      <c r="Q8" s="164"/>
      <c r="R8" s="162">
        <f t="shared" si="0"/>
        <v>0</v>
      </c>
      <c r="S8" s="169" t="str">
        <f t="shared" si="1"/>
        <v>Ja</v>
      </c>
      <c r="T8" s="90" t="str">
        <f>IF(NOT(ISBLANK(A8)),IF(VLOOKUP(A8,'Angaben zur Einrichtung'!$A$45:$J$248,9,FALSE)="ja","Nein","Ja"),"-")</f>
        <v>-</v>
      </c>
    </row>
    <row r="9" spans="1:20" ht="30" customHeight="1" x14ac:dyDescent="0.3">
      <c r="A9" s="51"/>
      <c r="B9" s="32"/>
      <c r="C9" s="29"/>
      <c r="D9" s="30"/>
      <c r="E9" s="1"/>
      <c r="F9" s="149"/>
      <c r="G9" s="151"/>
      <c r="H9" s="150"/>
      <c r="I9" s="138"/>
      <c r="J9" s="156"/>
      <c r="K9" s="154"/>
      <c r="L9" s="155"/>
      <c r="M9" s="138"/>
      <c r="N9" s="156"/>
      <c r="O9" s="143"/>
      <c r="P9" s="168"/>
      <c r="Q9" s="164"/>
      <c r="R9" s="162">
        <f>SUM(E9:Q9)</f>
        <v>0</v>
      </c>
      <c r="S9" s="169" t="str">
        <f t="shared" si="1"/>
        <v>Ja</v>
      </c>
      <c r="T9" s="90" t="str">
        <f>IF(NOT(ISBLANK(A9)),IF(VLOOKUP(A9,'Angaben zur Einrichtung'!$A$45:$J$248,9,FALSE)="ja","Nein","Ja"),"-")</f>
        <v>-</v>
      </c>
    </row>
    <row r="10" spans="1:20" ht="30" customHeight="1" x14ac:dyDescent="0.3">
      <c r="A10" s="51"/>
      <c r="B10" s="32"/>
      <c r="C10" s="29"/>
      <c r="D10" s="30"/>
      <c r="E10" s="1"/>
      <c r="F10" s="149"/>
      <c r="G10" s="151"/>
      <c r="H10" s="150"/>
      <c r="I10" s="138"/>
      <c r="J10" s="156"/>
      <c r="K10" s="154"/>
      <c r="L10" s="155"/>
      <c r="M10" s="138"/>
      <c r="N10" s="156"/>
      <c r="O10" s="143"/>
      <c r="P10" s="168"/>
      <c r="Q10" s="164"/>
      <c r="R10" s="162">
        <f>SUM(E10:Q10)</f>
        <v>0</v>
      </c>
      <c r="S10" s="169" t="str">
        <f t="shared" si="1"/>
        <v>Ja</v>
      </c>
      <c r="T10" s="90" t="str">
        <f>IF(NOT(ISBLANK(A10)),IF(VLOOKUP(A10,'Angaben zur Einrichtung'!$A$45:$J$248,9,FALSE)="ja","Nein","Ja"),"-")</f>
        <v>-</v>
      </c>
    </row>
    <row r="11" spans="1:20" ht="30" customHeight="1" x14ac:dyDescent="0.3">
      <c r="A11" s="51"/>
      <c r="B11" s="32"/>
      <c r="C11" s="29"/>
      <c r="D11" s="30"/>
      <c r="E11" s="1"/>
      <c r="F11" s="149"/>
      <c r="G11" s="151"/>
      <c r="H11" s="150"/>
      <c r="I11" s="138"/>
      <c r="J11" s="156"/>
      <c r="K11" s="154"/>
      <c r="L11" s="155"/>
      <c r="M11" s="138"/>
      <c r="N11" s="156"/>
      <c r="O11" s="143"/>
      <c r="P11" s="168"/>
      <c r="Q11" s="164"/>
      <c r="R11" s="162">
        <f>SUM(E11:Q11)</f>
        <v>0</v>
      </c>
      <c r="S11" s="169" t="str">
        <f t="shared" si="1"/>
        <v>Ja</v>
      </c>
      <c r="T11" s="90" t="str">
        <f>IF(NOT(ISBLANK(A11)),IF(VLOOKUP(A11,'Angaben zur Einrichtung'!$A$45:$J$248,9,FALSE)="ja","Nein","Ja"),"-")</f>
        <v>-</v>
      </c>
    </row>
    <row r="12" spans="1:20" ht="30" customHeight="1" x14ac:dyDescent="0.3">
      <c r="A12" s="51"/>
      <c r="B12" s="32"/>
      <c r="C12" s="29"/>
      <c r="D12" s="30"/>
      <c r="E12" s="1"/>
      <c r="F12" s="149"/>
      <c r="G12" s="151"/>
      <c r="H12" s="150"/>
      <c r="I12" s="138"/>
      <c r="J12" s="156"/>
      <c r="K12" s="154"/>
      <c r="L12" s="155"/>
      <c r="M12" s="138"/>
      <c r="N12" s="156"/>
      <c r="O12" s="143"/>
      <c r="P12" s="168"/>
      <c r="Q12" s="164"/>
      <c r="R12" s="162">
        <f t="shared" si="0"/>
        <v>0</v>
      </c>
      <c r="S12" s="169" t="str">
        <f t="shared" si="1"/>
        <v>Ja</v>
      </c>
      <c r="T12" s="90" t="str">
        <f>IF(NOT(ISBLANK(A12)),IF(VLOOKUP(A12,'Angaben zur Einrichtung'!$A$45:$J$248,9,FALSE)="ja","Nein","Ja"),"-")</f>
        <v>-</v>
      </c>
    </row>
    <row r="13" spans="1:20" ht="30" customHeight="1" x14ac:dyDescent="0.3">
      <c r="A13" s="51"/>
      <c r="B13" s="32"/>
      <c r="C13" s="29"/>
      <c r="D13" s="30"/>
      <c r="E13" s="1"/>
      <c r="F13" s="149"/>
      <c r="G13" s="151"/>
      <c r="H13" s="150"/>
      <c r="I13" s="138"/>
      <c r="J13" s="156"/>
      <c r="K13" s="154"/>
      <c r="L13" s="155"/>
      <c r="M13" s="138"/>
      <c r="N13" s="156"/>
      <c r="O13" s="143"/>
      <c r="P13" s="168"/>
      <c r="Q13" s="164"/>
      <c r="R13" s="162">
        <f t="shared" si="0"/>
        <v>0</v>
      </c>
      <c r="S13" s="169" t="str">
        <f t="shared" si="1"/>
        <v>Ja</v>
      </c>
      <c r="T13" s="90" t="str">
        <f>IF(NOT(ISBLANK(A13)),IF(VLOOKUP(A13,'Angaben zur Einrichtung'!$A$45:$J$248,9,FALSE)="ja","Nein","Ja"),"-")</f>
        <v>-</v>
      </c>
    </row>
    <row r="14" spans="1:20" ht="30" customHeight="1" x14ac:dyDescent="0.3">
      <c r="A14" s="51"/>
      <c r="B14" s="32"/>
      <c r="C14" s="29"/>
      <c r="D14" s="30"/>
      <c r="E14" s="1"/>
      <c r="F14" s="149"/>
      <c r="G14" s="151"/>
      <c r="H14" s="150"/>
      <c r="I14" s="138"/>
      <c r="J14" s="156"/>
      <c r="K14" s="154"/>
      <c r="L14" s="155"/>
      <c r="M14" s="138"/>
      <c r="N14" s="156"/>
      <c r="O14" s="143"/>
      <c r="P14" s="168"/>
      <c r="Q14" s="164"/>
      <c r="R14" s="162">
        <f t="shared" si="0"/>
        <v>0</v>
      </c>
      <c r="S14" s="169" t="str">
        <f t="shared" si="1"/>
        <v>Ja</v>
      </c>
      <c r="T14" s="90" t="str">
        <f>IF(NOT(ISBLANK(A14)),IF(VLOOKUP(A14,'Angaben zur Einrichtung'!$A$45:$J$248,9,FALSE)="ja","Nein","Ja"),"-")</f>
        <v>-</v>
      </c>
    </row>
    <row r="15" spans="1:20" ht="30" customHeight="1" x14ac:dyDescent="0.3">
      <c r="A15" s="51"/>
      <c r="B15" s="32"/>
      <c r="C15" s="29"/>
      <c r="D15" s="30"/>
      <c r="E15" s="1"/>
      <c r="F15" s="149"/>
      <c r="G15" s="151"/>
      <c r="H15" s="150"/>
      <c r="I15" s="138"/>
      <c r="J15" s="156"/>
      <c r="K15" s="154"/>
      <c r="L15" s="155"/>
      <c r="M15" s="138"/>
      <c r="N15" s="156"/>
      <c r="O15" s="143"/>
      <c r="P15" s="168"/>
      <c r="Q15" s="164"/>
      <c r="R15" s="162">
        <f t="shared" si="0"/>
        <v>0</v>
      </c>
      <c r="S15" s="169" t="str">
        <f t="shared" si="1"/>
        <v>Ja</v>
      </c>
      <c r="T15" s="90" t="str">
        <f>IF(NOT(ISBLANK(A15)),IF(VLOOKUP(A15,'Angaben zur Einrichtung'!$A$45:$J$248,9,FALSE)="ja","Nein","Ja"),"-")</f>
        <v>-</v>
      </c>
    </row>
    <row r="16" spans="1:20" ht="30" customHeight="1" x14ac:dyDescent="0.3">
      <c r="A16" s="51"/>
      <c r="B16" s="32"/>
      <c r="C16" s="29"/>
      <c r="D16" s="30"/>
      <c r="E16" s="1"/>
      <c r="F16" s="149"/>
      <c r="G16" s="151"/>
      <c r="H16" s="150"/>
      <c r="I16" s="138"/>
      <c r="J16" s="156"/>
      <c r="K16" s="154"/>
      <c r="L16" s="155"/>
      <c r="M16" s="138"/>
      <c r="N16" s="156"/>
      <c r="O16" s="143"/>
      <c r="P16" s="168"/>
      <c r="Q16" s="164"/>
      <c r="R16" s="162">
        <f t="shared" si="0"/>
        <v>0</v>
      </c>
      <c r="S16" s="169" t="str">
        <f t="shared" si="1"/>
        <v>Ja</v>
      </c>
      <c r="T16" s="90" t="str">
        <f>IF(NOT(ISBLANK(A16)),IF(VLOOKUP(A16,'Angaben zur Einrichtung'!$A$45:$J$248,9,FALSE)="ja","Nein","Ja"),"-")</f>
        <v>-</v>
      </c>
    </row>
    <row r="17" spans="1:20" ht="30" customHeight="1" x14ac:dyDescent="0.3">
      <c r="A17" s="51"/>
      <c r="B17" s="32"/>
      <c r="C17" s="29"/>
      <c r="D17" s="30"/>
      <c r="E17" s="1"/>
      <c r="F17" s="149"/>
      <c r="G17" s="151"/>
      <c r="H17" s="150"/>
      <c r="I17" s="138"/>
      <c r="J17" s="156"/>
      <c r="K17" s="154"/>
      <c r="L17" s="155"/>
      <c r="M17" s="138"/>
      <c r="N17" s="156"/>
      <c r="O17" s="143"/>
      <c r="P17" s="168"/>
      <c r="Q17" s="164"/>
      <c r="R17" s="162">
        <f t="shared" si="0"/>
        <v>0</v>
      </c>
      <c r="S17" s="169" t="str">
        <f t="shared" si="1"/>
        <v>Ja</v>
      </c>
      <c r="T17" s="90" t="str">
        <f>IF(NOT(ISBLANK(A17)),IF(VLOOKUP(A17,'Angaben zur Einrichtung'!$A$45:$J$248,9,FALSE)="ja","Nein","Ja"),"-")</f>
        <v>-</v>
      </c>
    </row>
    <row r="18" spans="1:20" ht="30" customHeight="1" x14ac:dyDescent="0.3">
      <c r="A18" s="51"/>
      <c r="B18" s="32"/>
      <c r="C18" s="29"/>
      <c r="D18" s="30"/>
      <c r="E18" s="1"/>
      <c r="F18" s="149"/>
      <c r="G18" s="151"/>
      <c r="H18" s="150"/>
      <c r="I18" s="138"/>
      <c r="J18" s="156"/>
      <c r="K18" s="154"/>
      <c r="L18" s="155"/>
      <c r="M18" s="138"/>
      <c r="N18" s="156"/>
      <c r="O18" s="143"/>
      <c r="P18" s="168"/>
      <c r="Q18" s="164"/>
      <c r="R18" s="162">
        <f t="shared" si="0"/>
        <v>0</v>
      </c>
      <c r="S18" s="169" t="str">
        <f t="shared" si="1"/>
        <v>Ja</v>
      </c>
      <c r="T18" s="90" t="str">
        <f>IF(NOT(ISBLANK(A18)),IF(VLOOKUP(A18,'Angaben zur Einrichtung'!$A$45:$J$248,9,FALSE)="ja","Nein","Ja"),"-")</f>
        <v>-</v>
      </c>
    </row>
    <row r="19" spans="1:20" ht="30" customHeight="1" x14ac:dyDescent="0.3">
      <c r="A19" s="51"/>
      <c r="B19" s="32"/>
      <c r="C19" s="29"/>
      <c r="D19" s="30"/>
      <c r="E19" s="1"/>
      <c r="F19" s="149"/>
      <c r="G19" s="151"/>
      <c r="H19" s="150"/>
      <c r="I19" s="138"/>
      <c r="J19" s="156"/>
      <c r="K19" s="154"/>
      <c r="L19" s="155"/>
      <c r="M19" s="138"/>
      <c r="N19" s="156"/>
      <c r="O19" s="143"/>
      <c r="P19" s="168"/>
      <c r="Q19" s="164"/>
      <c r="R19" s="162">
        <f t="shared" si="0"/>
        <v>0</v>
      </c>
      <c r="S19" s="169" t="str">
        <f t="shared" si="1"/>
        <v>Ja</v>
      </c>
      <c r="T19" s="90" t="str">
        <f>IF(NOT(ISBLANK(A19)),IF(VLOOKUP(A19,'Angaben zur Einrichtung'!$A$45:$J$248,9,FALSE)="ja","Nein","Ja"),"-")</f>
        <v>-</v>
      </c>
    </row>
    <row r="20" spans="1:20" ht="30" customHeight="1" x14ac:dyDescent="0.3">
      <c r="A20" s="51"/>
      <c r="B20" s="32"/>
      <c r="C20" s="29"/>
      <c r="D20" s="30"/>
      <c r="E20" s="1"/>
      <c r="F20" s="149"/>
      <c r="G20" s="151"/>
      <c r="H20" s="150"/>
      <c r="I20" s="138"/>
      <c r="J20" s="156"/>
      <c r="K20" s="154"/>
      <c r="L20" s="155"/>
      <c r="M20" s="138"/>
      <c r="N20" s="156"/>
      <c r="O20" s="143"/>
      <c r="P20" s="168"/>
      <c r="Q20" s="164"/>
      <c r="R20" s="162">
        <f t="shared" si="0"/>
        <v>0</v>
      </c>
      <c r="S20" s="169" t="str">
        <f t="shared" si="1"/>
        <v>Ja</v>
      </c>
      <c r="T20" s="90" t="str">
        <f>IF(NOT(ISBLANK(A20)),IF(VLOOKUP(A20,'Angaben zur Einrichtung'!$A$45:$J$248,9,FALSE)="ja","Nein","Ja"),"-")</f>
        <v>-</v>
      </c>
    </row>
    <row r="21" spans="1:20" ht="30" customHeight="1" x14ac:dyDescent="0.3">
      <c r="A21" s="51"/>
      <c r="B21" s="32"/>
      <c r="C21" s="29"/>
      <c r="D21" s="30"/>
      <c r="E21" s="1"/>
      <c r="F21" s="149"/>
      <c r="G21" s="151"/>
      <c r="H21" s="150"/>
      <c r="I21" s="138"/>
      <c r="J21" s="156"/>
      <c r="K21" s="154"/>
      <c r="L21" s="155"/>
      <c r="M21" s="138"/>
      <c r="N21" s="156"/>
      <c r="O21" s="143"/>
      <c r="P21" s="168"/>
      <c r="Q21" s="164"/>
      <c r="R21" s="162">
        <f t="shared" si="0"/>
        <v>0</v>
      </c>
      <c r="S21" s="169" t="str">
        <f t="shared" si="1"/>
        <v>Ja</v>
      </c>
      <c r="T21" s="90" t="str">
        <f>IF(NOT(ISBLANK(A21)),IF(VLOOKUP(A21,'Angaben zur Einrichtung'!$A$45:$J$248,9,FALSE)="ja","Nein","Ja"),"-")</f>
        <v>-</v>
      </c>
    </row>
    <row r="22" spans="1:20" ht="30" customHeight="1" x14ac:dyDescent="0.3">
      <c r="A22" s="51"/>
      <c r="B22" s="32"/>
      <c r="C22" s="29"/>
      <c r="D22" s="30"/>
      <c r="E22" s="1"/>
      <c r="F22" s="149"/>
      <c r="G22" s="151"/>
      <c r="H22" s="150"/>
      <c r="I22" s="138"/>
      <c r="J22" s="156"/>
      <c r="K22" s="154"/>
      <c r="L22" s="155"/>
      <c r="M22" s="138"/>
      <c r="N22" s="156"/>
      <c r="O22" s="143"/>
      <c r="P22" s="168"/>
      <c r="Q22" s="164"/>
      <c r="R22" s="162">
        <f t="shared" si="0"/>
        <v>0</v>
      </c>
      <c r="S22" s="169" t="str">
        <f t="shared" si="1"/>
        <v>Ja</v>
      </c>
      <c r="T22" s="90" t="str">
        <f>IF(NOT(ISBLANK(A22)),IF(VLOOKUP(A22,'Angaben zur Einrichtung'!$A$45:$J$248,9,FALSE)="ja","Nein","Ja"),"-")</f>
        <v>-</v>
      </c>
    </row>
    <row r="23" spans="1:20" ht="30" customHeight="1" x14ac:dyDescent="0.3">
      <c r="A23" s="51"/>
      <c r="B23" s="32"/>
      <c r="C23" s="29"/>
      <c r="D23" s="30"/>
      <c r="E23" s="1"/>
      <c r="F23" s="149"/>
      <c r="G23" s="151"/>
      <c r="H23" s="150"/>
      <c r="I23" s="138"/>
      <c r="J23" s="156"/>
      <c r="K23" s="154"/>
      <c r="L23" s="155"/>
      <c r="M23" s="138"/>
      <c r="N23" s="156"/>
      <c r="O23" s="143"/>
      <c r="P23" s="168"/>
      <c r="Q23" s="164"/>
      <c r="R23" s="162">
        <f t="shared" si="0"/>
        <v>0</v>
      </c>
      <c r="S23" s="169" t="str">
        <f t="shared" si="1"/>
        <v>Ja</v>
      </c>
      <c r="T23" s="90" t="str">
        <f>IF(NOT(ISBLANK(A23)),IF(VLOOKUP(A23,'Angaben zur Einrichtung'!$A$45:$J$248,9,FALSE)="ja","Nein","Ja"),"-")</f>
        <v>-</v>
      </c>
    </row>
    <row r="24" spans="1:20" ht="30" customHeight="1" x14ac:dyDescent="0.3">
      <c r="A24" s="51"/>
      <c r="B24" s="32"/>
      <c r="C24" s="29"/>
      <c r="D24" s="30"/>
      <c r="E24" s="1"/>
      <c r="F24" s="149"/>
      <c r="G24" s="151"/>
      <c r="H24" s="150"/>
      <c r="I24" s="138"/>
      <c r="J24" s="156"/>
      <c r="K24" s="154"/>
      <c r="L24" s="155"/>
      <c r="M24" s="138"/>
      <c r="N24" s="156"/>
      <c r="O24" s="143"/>
      <c r="P24" s="168"/>
      <c r="Q24" s="164"/>
      <c r="R24" s="162">
        <f t="shared" si="0"/>
        <v>0</v>
      </c>
      <c r="S24" s="169" t="str">
        <f t="shared" si="1"/>
        <v>Ja</v>
      </c>
      <c r="T24" s="90" t="str">
        <f>IF(NOT(ISBLANK(A24)),IF(VLOOKUP(A24,'Angaben zur Einrichtung'!$A$45:$J$248,9,FALSE)="ja","Nein","Ja"),"-")</f>
        <v>-</v>
      </c>
    </row>
    <row r="25" spans="1:20" ht="30" customHeight="1" x14ac:dyDescent="0.3">
      <c r="A25" s="51"/>
      <c r="B25" s="32"/>
      <c r="C25" s="29"/>
      <c r="D25" s="30"/>
      <c r="E25" s="1"/>
      <c r="F25" s="149"/>
      <c r="G25" s="151"/>
      <c r="H25" s="150"/>
      <c r="I25" s="138"/>
      <c r="J25" s="156"/>
      <c r="K25" s="154"/>
      <c r="L25" s="155"/>
      <c r="M25" s="138"/>
      <c r="N25" s="156"/>
      <c r="O25" s="143"/>
      <c r="P25" s="168"/>
      <c r="Q25" s="164"/>
      <c r="R25" s="162">
        <f t="shared" si="0"/>
        <v>0</v>
      </c>
      <c r="S25" s="169" t="str">
        <f t="shared" si="1"/>
        <v>Ja</v>
      </c>
      <c r="T25" s="90" t="str">
        <f>IF(NOT(ISBLANK(A25)),IF(VLOOKUP(A25,'Angaben zur Einrichtung'!$A$45:$J$248,9,FALSE)="ja","Nein","Ja"),"-")</f>
        <v>-</v>
      </c>
    </row>
    <row r="26" spans="1:20" ht="30" customHeight="1" x14ac:dyDescent="0.3">
      <c r="A26" s="51"/>
      <c r="B26" s="32"/>
      <c r="C26" s="29"/>
      <c r="D26" s="30"/>
      <c r="E26" s="1"/>
      <c r="F26" s="149"/>
      <c r="G26" s="151"/>
      <c r="H26" s="150"/>
      <c r="I26" s="138"/>
      <c r="J26" s="156"/>
      <c r="K26" s="154"/>
      <c r="L26" s="155"/>
      <c r="M26" s="138"/>
      <c r="N26" s="156"/>
      <c r="O26" s="143"/>
      <c r="P26" s="168"/>
      <c r="Q26" s="164"/>
      <c r="R26" s="162">
        <f t="shared" si="0"/>
        <v>0</v>
      </c>
      <c r="S26" s="169" t="str">
        <f t="shared" si="1"/>
        <v>Ja</v>
      </c>
      <c r="T26" s="90" t="str">
        <f>IF(NOT(ISBLANK(A26)),IF(VLOOKUP(A26,'Angaben zur Einrichtung'!$A$45:$J$248,9,FALSE)="ja","Nein","Ja"),"-")</f>
        <v>-</v>
      </c>
    </row>
    <row r="27" spans="1:20" ht="30" customHeight="1" x14ac:dyDescent="0.3">
      <c r="A27" s="51"/>
      <c r="B27" s="32"/>
      <c r="C27" s="29"/>
      <c r="D27" s="30"/>
      <c r="E27" s="1"/>
      <c r="F27" s="149"/>
      <c r="G27" s="151"/>
      <c r="H27" s="150"/>
      <c r="I27" s="138"/>
      <c r="J27" s="156"/>
      <c r="K27" s="154"/>
      <c r="L27" s="155"/>
      <c r="M27" s="138"/>
      <c r="N27" s="156"/>
      <c r="O27" s="143"/>
      <c r="P27" s="168"/>
      <c r="Q27" s="164"/>
      <c r="R27" s="162">
        <f t="shared" si="0"/>
        <v>0</v>
      </c>
      <c r="S27" s="169" t="str">
        <f t="shared" si="1"/>
        <v>Ja</v>
      </c>
      <c r="T27" s="90" t="str">
        <f>IF(NOT(ISBLANK(A27)),IF(VLOOKUP(A27,'Angaben zur Einrichtung'!$A$45:$J$248,9,FALSE)="ja","Nein","Ja"),"-")</f>
        <v>-</v>
      </c>
    </row>
    <row r="28" spans="1:20" ht="30" customHeight="1" x14ac:dyDescent="0.3">
      <c r="A28" s="51"/>
      <c r="B28" s="32"/>
      <c r="C28" s="29"/>
      <c r="D28" s="30"/>
      <c r="E28" s="1"/>
      <c r="F28" s="149"/>
      <c r="G28" s="151"/>
      <c r="H28" s="150"/>
      <c r="I28" s="138"/>
      <c r="J28" s="156"/>
      <c r="K28" s="154"/>
      <c r="L28" s="155"/>
      <c r="M28" s="138"/>
      <c r="N28" s="156"/>
      <c r="O28" s="143"/>
      <c r="P28" s="168"/>
      <c r="Q28" s="164"/>
      <c r="R28" s="162">
        <f t="shared" si="0"/>
        <v>0</v>
      </c>
      <c r="S28" s="169" t="str">
        <f t="shared" si="1"/>
        <v>Ja</v>
      </c>
      <c r="T28" s="90" t="str">
        <f>IF(NOT(ISBLANK(A28)),IF(VLOOKUP(A28,'Angaben zur Einrichtung'!$A$45:$J$248,9,FALSE)="ja","Nein","Ja"),"-")</f>
        <v>-</v>
      </c>
    </row>
    <row r="29" spans="1:20" ht="30" customHeight="1" x14ac:dyDescent="0.3">
      <c r="A29" s="51"/>
      <c r="B29" s="32"/>
      <c r="C29" s="29"/>
      <c r="D29" s="30"/>
      <c r="E29" s="1"/>
      <c r="F29" s="149"/>
      <c r="G29" s="151"/>
      <c r="H29" s="150"/>
      <c r="I29" s="138"/>
      <c r="J29" s="156"/>
      <c r="K29" s="154"/>
      <c r="L29" s="155"/>
      <c r="M29" s="138"/>
      <c r="N29" s="156"/>
      <c r="O29" s="143"/>
      <c r="P29" s="168"/>
      <c r="Q29" s="164"/>
      <c r="R29" s="162">
        <f t="shared" si="0"/>
        <v>0</v>
      </c>
      <c r="S29" s="169" t="str">
        <f t="shared" si="1"/>
        <v>Ja</v>
      </c>
      <c r="T29" s="90" t="str">
        <f>IF(NOT(ISBLANK(A29)),IF(VLOOKUP(A29,'Angaben zur Einrichtung'!$A$45:$J$248,9,FALSE)="ja","Nein","Ja"),"-")</f>
        <v>-</v>
      </c>
    </row>
    <row r="30" spans="1:20" ht="30" customHeight="1" x14ac:dyDescent="0.3">
      <c r="A30" s="51"/>
      <c r="B30" s="32"/>
      <c r="C30" s="29"/>
      <c r="D30" s="30"/>
      <c r="E30" s="1"/>
      <c r="F30" s="149"/>
      <c r="G30" s="151"/>
      <c r="H30" s="150"/>
      <c r="I30" s="138"/>
      <c r="J30" s="156"/>
      <c r="K30" s="154"/>
      <c r="L30" s="155"/>
      <c r="M30" s="138"/>
      <c r="N30" s="156"/>
      <c r="O30" s="143"/>
      <c r="P30" s="168"/>
      <c r="Q30" s="164"/>
      <c r="R30" s="162">
        <f t="shared" si="0"/>
        <v>0</v>
      </c>
      <c r="S30" s="169" t="str">
        <f t="shared" si="1"/>
        <v>Ja</v>
      </c>
      <c r="T30" s="90" t="str">
        <f>IF(NOT(ISBLANK(A30)),IF(VLOOKUP(A30,'Angaben zur Einrichtung'!$A$45:$J$248,9,FALSE)="ja","Nein","Ja"),"-")</f>
        <v>-</v>
      </c>
    </row>
    <row r="31" spans="1:20" ht="30" customHeight="1" x14ac:dyDescent="0.3">
      <c r="A31" s="51"/>
      <c r="B31" s="32"/>
      <c r="C31" s="29"/>
      <c r="D31" s="30"/>
      <c r="E31" s="1"/>
      <c r="F31" s="149"/>
      <c r="G31" s="151"/>
      <c r="H31" s="150"/>
      <c r="I31" s="138"/>
      <c r="J31" s="156"/>
      <c r="K31" s="154"/>
      <c r="L31" s="155"/>
      <c r="M31" s="138"/>
      <c r="N31" s="156"/>
      <c r="O31" s="143"/>
      <c r="P31" s="168"/>
      <c r="Q31" s="164"/>
      <c r="R31" s="162">
        <f t="shared" si="0"/>
        <v>0</v>
      </c>
      <c r="S31" s="169" t="str">
        <f t="shared" si="1"/>
        <v>Ja</v>
      </c>
      <c r="T31" s="90" t="str">
        <f>IF(NOT(ISBLANK(A31)),IF(VLOOKUP(A31,'Angaben zur Einrichtung'!$A$45:$J$248,9,FALSE)="ja","Nein","Ja"),"-")</f>
        <v>-</v>
      </c>
    </row>
    <row r="32" spans="1:20" ht="30" customHeight="1" x14ac:dyDescent="0.3">
      <c r="A32" s="51"/>
      <c r="B32" s="32"/>
      <c r="C32" s="29"/>
      <c r="D32" s="30"/>
      <c r="E32" s="1"/>
      <c r="F32" s="149"/>
      <c r="G32" s="151"/>
      <c r="H32" s="150"/>
      <c r="I32" s="138"/>
      <c r="J32" s="156"/>
      <c r="K32" s="154"/>
      <c r="L32" s="155"/>
      <c r="M32" s="138"/>
      <c r="N32" s="156"/>
      <c r="O32" s="143"/>
      <c r="P32" s="168"/>
      <c r="Q32" s="164"/>
      <c r="R32" s="162">
        <f t="shared" si="0"/>
        <v>0</v>
      </c>
      <c r="S32" s="169" t="str">
        <f t="shared" si="1"/>
        <v>Ja</v>
      </c>
      <c r="T32" s="90" t="str">
        <f>IF(NOT(ISBLANK(A32)),IF(VLOOKUP(A32,'Angaben zur Einrichtung'!$A$45:$J$248,9,FALSE)="ja","Nein","Ja"),"-")</f>
        <v>-</v>
      </c>
    </row>
    <row r="33" spans="1:20" ht="30" customHeight="1" x14ac:dyDescent="0.3">
      <c r="A33" s="51"/>
      <c r="B33" s="32"/>
      <c r="C33" s="29"/>
      <c r="D33" s="30"/>
      <c r="E33" s="1"/>
      <c r="F33" s="149"/>
      <c r="G33" s="151"/>
      <c r="H33" s="150"/>
      <c r="I33" s="138"/>
      <c r="J33" s="156"/>
      <c r="K33" s="154"/>
      <c r="L33" s="155"/>
      <c r="M33" s="138"/>
      <c r="N33" s="156"/>
      <c r="O33" s="143"/>
      <c r="P33" s="168"/>
      <c r="Q33" s="164"/>
      <c r="R33" s="162">
        <f t="shared" si="0"/>
        <v>0</v>
      </c>
      <c r="S33" s="169" t="str">
        <f t="shared" si="1"/>
        <v>Ja</v>
      </c>
      <c r="T33" s="90" t="str">
        <f>IF(NOT(ISBLANK(A33)),IF(VLOOKUP(A33,'Angaben zur Einrichtung'!$A$45:$J$248,9,FALSE)="ja","Nein","Ja"),"-")</f>
        <v>-</v>
      </c>
    </row>
    <row r="34" spans="1:20" ht="30" customHeight="1" x14ac:dyDescent="0.3">
      <c r="A34" s="51"/>
      <c r="B34" s="32"/>
      <c r="C34" s="29"/>
      <c r="D34" s="30"/>
      <c r="E34" s="1"/>
      <c r="F34" s="149"/>
      <c r="G34" s="151"/>
      <c r="H34" s="150"/>
      <c r="I34" s="138"/>
      <c r="J34" s="156"/>
      <c r="K34" s="154"/>
      <c r="L34" s="155"/>
      <c r="M34" s="138"/>
      <c r="N34" s="156"/>
      <c r="O34" s="143"/>
      <c r="P34" s="168"/>
      <c r="Q34" s="164"/>
      <c r="R34" s="162">
        <f t="shared" si="0"/>
        <v>0</v>
      </c>
      <c r="S34" s="169" t="str">
        <f t="shared" si="1"/>
        <v>Ja</v>
      </c>
      <c r="T34" s="90" t="str">
        <f>IF(NOT(ISBLANK(A34)),IF(VLOOKUP(A34,'Angaben zur Einrichtung'!$A$45:$J$248,9,FALSE)="ja","Nein","Ja"),"-")</f>
        <v>-</v>
      </c>
    </row>
    <row r="35" spans="1:20" ht="30" customHeight="1" x14ac:dyDescent="0.3">
      <c r="A35" s="51"/>
      <c r="B35" s="32"/>
      <c r="C35" s="29"/>
      <c r="D35" s="30"/>
      <c r="E35" s="1"/>
      <c r="F35" s="149"/>
      <c r="G35" s="151"/>
      <c r="H35" s="150"/>
      <c r="I35" s="138"/>
      <c r="J35" s="156"/>
      <c r="K35" s="154"/>
      <c r="L35" s="155"/>
      <c r="M35" s="138"/>
      <c r="N35" s="156"/>
      <c r="O35" s="143"/>
      <c r="P35" s="168"/>
      <c r="Q35" s="164"/>
      <c r="R35" s="162">
        <f t="shared" si="0"/>
        <v>0</v>
      </c>
      <c r="S35" s="169" t="str">
        <f t="shared" si="1"/>
        <v>Ja</v>
      </c>
      <c r="T35" s="90" t="str">
        <f>IF(NOT(ISBLANK(A35)),IF(VLOOKUP(A35,'Angaben zur Einrichtung'!$A$45:$J$248,9,FALSE)="ja","Nein","Ja"),"-")</f>
        <v>-</v>
      </c>
    </row>
    <row r="36" spans="1:20" ht="30" customHeight="1" x14ac:dyDescent="0.3">
      <c r="A36" s="51"/>
      <c r="B36" s="32"/>
      <c r="C36" s="29"/>
      <c r="D36" s="30"/>
      <c r="E36" s="1"/>
      <c r="F36" s="149"/>
      <c r="G36" s="151"/>
      <c r="H36" s="150"/>
      <c r="I36" s="138"/>
      <c r="J36" s="156"/>
      <c r="K36" s="154"/>
      <c r="L36" s="155"/>
      <c r="M36" s="138"/>
      <c r="N36" s="156"/>
      <c r="O36" s="143"/>
      <c r="P36" s="168"/>
      <c r="Q36" s="164"/>
      <c r="R36" s="162">
        <f t="shared" si="0"/>
        <v>0</v>
      </c>
      <c r="S36" s="169" t="str">
        <f t="shared" si="1"/>
        <v>Ja</v>
      </c>
      <c r="T36" s="90" t="str">
        <f>IF(NOT(ISBLANK(A36)),IF(VLOOKUP(A36,'Angaben zur Einrichtung'!$A$45:$J$248,9,FALSE)="ja","Nein","Ja"),"-")</f>
        <v>-</v>
      </c>
    </row>
    <row r="37" spans="1:20" ht="30" customHeight="1" x14ac:dyDescent="0.3">
      <c r="A37" s="51"/>
      <c r="B37" s="32"/>
      <c r="C37" s="29"/>
      <c r="D37" s="30"/>
      <c r="E37" s="1"/>
      <c r="F37" s="149"/>
      <c r="G37" s="151"/>
      <c r="H37" s="150"/>
      <c r="I37" s="138"/>
      <c r="J37" s="156"/>
      <c r="K37" s="154"/>
      <c r="L37" s="155"/>
      <c r="M37" s="138"/>
      <c r="N37" s="156"/>
      <c r="O37" s="143"/>
      <c r="P37" s="168"/>
      <c r="Q37" s="164"/>
      <c r="R37" s="162">
        <f t="shared" si="0"/>
        <v>0</v>
      </c>
      <c r="S37" s="169" t="str">
        <f t="shared" si="1"/>
        <v>Ja</v>
      </c>
      <c r="T37" s="90" t="str">
        <f>IF(NOT(ISBLANK(A37)),IF(VLOOKUP(A37,'Angaben zur Einrichtung'!$A$45:$J$248,9,FALSE)="ja","Nein","Ja"),"-")</f>
        <v>-</v>
      </c>
    </row>
    <row r="38" spans="1:20" ht="30" customHeight="1" x14ac:dyDescent="0.3">
      <c r="A38" s="51"/>
      <c r="B38" s="32"/>
      <c r="C38" s="29"/>
      <c r="D38" s="30"/>
      <c r="E38" s="1"/>
      <c r="F38" s="149"/>
      <c r="G38" s="151"/>
      <c r="H38" s="150"/>
      <c r="I38" s="138"/>
      <c r="J38" s="156"/>
      <c r="K38" s="154"/>
      <c r="L38" s="155"/>
      <c r="M38" s="138"/>
      <c r="N38" s="156"/>
      <c r="O38" s="143"/>
      <c r="P38" s="168"/>
      <c r="Q38" s="164"/>
      <c r="R38" s="162">
        <f t="shared" si="0"/>
        <v>0</v>
      </c>
      <c r="S38" s="169" t="str">
        <f t="shared" si="1"/>
        <v>Ja</v>
      </c>
      <c r="T38" s="90" t="str">
        <f>IF(NOT(ISBLANK(A38)),IF(VLOOKUP(A38,'Angaben zur Einrichtung'!$A$45:$J$248,9,FALSE)="ja","Nein","Ja"),"-")</f>
        <v>-</v>
      </c>
    </row>
    <row r="39" spans="1:20" ht="30" customHeight="1" x14ac:dyDescent="0.3">
      <c r="A39" s="51"/>
      <c r="B39" s="32"/>
      <c r="C39" s="29"/>
      <c r="D39" s="30"/>
      <c r="E39" s="1"/>
      <c r="F39" s="149"/>
      <c r="G39" s="151"/>
      <c r="H39" s="150"/>
      <c r="I39" s="138"/>
      <c r="J39" s="156"/>
      <c r="K39" s="154"/>
      <c r="L39" s="155"/>
      <c r="M39" s="138"/>
      <c r="N39" s="156"/>
      <c r="O39" s="143"/>
      <c r="P39" s="168"/>
      <c r="Q39" s="164"/>
      <c r="R39" s="162">
        <f t="shared" si="0"/>
        <v>0</v>
      </c>
      <c r="S39" s="169" t="str">
        <f t="shared" si="1"/>
        <v>Ja</v>
      </c>
      <c r="T39" s="90" t="str">
        <f>IF(NOT(ISBLANK(A39)),IF(VLOOKUP(A39,'Angaben zur Einrichtung'!$A$45:$J$248,9,FALSE)="ja","Nein","Ja"),"-")</f>
        <v>-</v>
      </c>
    </row>
    <row r="40" spans="1:20" ht="30" customHeight="1" x14ac:dyDescent="0.3">
      <c r="A40" s="51"/>
      <c r="B40" s="32"/>
      <c r="C40" s="29"/>
      <c r="D40" s="30"/>
      <c r="E40" s="1"/>
      <c r="F40" s="149"/>
      <c r="G40" s="151"/>
      <c r="H40" s="150"/>
      <c r="I40" s="138"/>
      <c r="J40" s="156"/>
      <c r="K40" s="154"/>
      <c r="L40" s="155"/>
      <c r="M40" s="138"/>
      <c r="N40" s="156"/>
      <c r="O40" s="143"/>
      <c r="P40" s="168"/>
      <c r="Q40" s="164"/>
      <c r="R40" s="162">
        <f t="shared" si="0"/>
        <v>0</v>
      </c>
      <c r="S40" s="169" t="str">
        <f t="shared" si="1"/>
        <v>Ja</v>
      </c>
      <c r="T40" s="90" t="str">
        <f>IF(NOT(ISBLANK(A40)),IF(VLOOKUP(A40,'Angaben zur Einrichtung'!$A$45:$J$248,9,FALSE)="ja","Nein","Ja"),"-")</f>
        <v>-</v>
      </c>
    </row>
    <row r="41" spans="1:20" ht="30" customHeight="1" x14ac:dyDescent="0.3">
      <c r="A41" s="51"/>
      <c r="B41" s="32"/>
      <c r="C41" s="29"/>
      <c r="D41" s="30"/>
      <c r="E41" s="1"/>
      <c r="F41" s="149"/>
      <c r="G41" s="151"/>
      <c r="H41" s="150"/>
      <c r="I41" s="138"/>
      <c r="J41" s="156"/>
      <c r="K41" s="154"/>
      <c r="L41" s="155"/>
      <c r="M41" s="138"/>
      <c r="N41" s="156"/>
      <c r="O41" s="143"/>
      <c r="P41" s="168"/>
      <c r="Q41" s="164"/>
      <c r="R41" s="162">
        <f t="shared" si="0"/>
        <v>0</v>
      </c>
      <c r="S41" s="169" t="str">
        <f t="shared" si="1"/>
        <v>Ja</v>
      </c>
      <c r="T41" s="90" t="str">
        <f>IF(NOT(ISBLANK(A41)),IF(VLOOKUP(A41,'Angaben zur Einrichtung'!$A$45:$J$248,9,FALSE)="ja","Nein","Ja"),"-")</f>
        <v>-</v>
      </c>
    </row>
    <row r="42" spans="1:20" ht="30" customHeight="1" x14ac:dyDescent="0.3">
      <c r="A42" s="51"/>
      <c r="B42" s="32"/>
      <c r="C42" s="29"/>
      <c r="D42" s="30"/>
      <c r="E42" s="1"/>
      <c r="F42" s="149"/>
      <c r="G42" s="151"/>
      <c r="H42" s="150"/>
      <c r="I42" s="138"/>
      <c r="J42" s="156"/>
      <c r="K42" s="154"/>
      <c r="L42" s="155"/>
      <c r="M42" s="138"/>
      <c r="N42" s="156"/>
      <c r="O42" s="143"/>
      <c r="P42" s="168"/>
      <c r="Q42" s="164"/>
      <c r="R42" s="162">
        <f t="shared" si="0"/>
        <v>0</v>
      </c>
      <c r="S42" s="169" t="str">
        <f t="shared" si="1"/>
        <v>Ja</v>
      </c>
      <c r="T42" s="90" t="str">
        <f>IF(NOT(ISBLANK(A42)),IF(VLOOKUP(A42,'Angaben zur Einrichtung'!$A$45:$J$248,9,FALSE)="ja","Nein","Ja"),"-")</f>
        <v>-</v>
      </c>
    </row>
    <row r="43" spans="1:20" ht="30" customHeight="1" x14ac:dyDescent="0.3">
      <c r="A43" s="51"/>
      <c r="B43" s="32"/>
      <c r="C43" s="29"/>
      <c r="D43" s="30"/>
      <c r="E43" s="1"/>
      <c r="F43" s="149"/>
      <c r="G43" s="151"/>
      <c r="H43" s="150"/>
      <c r="I43" s="138"/>
      <c r="J43" s="156"/>
      <c r="K43" s="154"/>
      <c r="L43" s="155"/>
      <c r="M43" s="138"/>
      <c r="N43" s="156"/>
      <c r="O43" s="143"/>
      <c r="P43" s="168"/>
      <c r="Q43" s="164"/>
      <c r="R43" s="162">
        <f t="shared" si="0"/>
        <v>0</v>
      </c>
      <c r="S43" s="169" t="str">
        <f t="shared" si="1"/>
        <v>Ja</v>
      </c>
      <c r="T43" s="90" t="str">
        <f>IF(NOT(ISBLANK(A43)),IF(VLOOKUP(A43,'Angaben zur Einrichtung'!$A$45:$J$248,9,FALSE)="ja","Nein","Ja"),"-")</f>
        <v>-</v>
      </c>
    </row>
    <row r="44" spans="1:20" ht="30" customHeight="1" x14ac:dyDescent="0.3">
      <c r="A44" s="51"/>
      <c r="B44" s="32"/>
      <c r="C44" s="29"/>
      <c r="D44" s="30"/>
      <c r="E44" s="1"/>
      <c r="F44" s="149"/>
      <c r="G44" s="151"/>
      <c r="H44" s="150"/>
      <c r="I44" s="138"/>
      <c r="J44" s="156"/>
      <c r="K44" s="154"/>
      <c r="L44" s="155"/>
      <c r="M44" s="138"/>
      <c r="N44" s="156"/>
      <c r="O44" s="143"/>
      <c r="P44" s="168"/>
      <c r="Q44" s="164"/>
      <c r="R44" s="162">
        <f t="shared" si="0"/>
        <v>0</v>
      </c>
      <c r="S44" s="169" t="str">
        <f t="shared" si="1"/>
        <v>Ja</v>
      </c>
      <c r="T44" s="90" t="str">
        <f>IF(NOT(ISBLANK(A44)),IF(VLOOKUP(A44,'Angaben zur Einrichtung'!$A$45:$J$248,9,FALSE)="ja","Nein","Ja"),"-")</f>
        <v>-</v>
      </c>
    </row>
    <row r="45" spans="1:20" ht="30" customHeight="1" x14ac:dyDescent="0.3">
      <c r="A45" s="51"/>
      <c r="B45" s="32"/>
      <c r="C45" s="29"/>
      <c r="D45" s="30"/>
      <c r="E45" s="1"/>
      <c r="F45" s="149"/>
      <c r="G45" s="151"/>
      <c r="H45" s="150"/>
      <c r="I45" s="138"/>
      <c r="J45" s="156"/>
      <c r="K45" s="154"/>
      <c r="L45" s="155"/>
      <c r="M45" s="138"/>
      <c r="N45" s="156"/>
      <c r="O45" s="143"/>
      <c r="P45" s="168"/>
      <c r="Q45" s="164"/>
      <c r="R45" s="162">
        <f t="shared" si="0"/>
        <v>0</v>
      </c>
      <c r="S45" s="169" t="str">
        <f t="shared" si="1"/>
        <v>Ja</v>
      </c>
      <c r="T45" s="90" t="str">
        <f>IF(NOT(ISBLANK(A45)),IF(VLOOKUP(A45,'Angaben zur Einrichtung'!$A$45:$J$248,9,FALSE)="ja","Nein","Ja"),"-")</f>
        <v>-</v>
      </c>
    </row>
    <row r="46" spans="1:20" ht="30" customHeight="1" x14ac:dyDescent="0.3">
      <c r="A46" s="51"/>
      <c r="B46" s="32"/>
      <c r="C46" s="29"/>
      <c r="D46" s="30"/>
      <c r="E46" s="1"/>
      <c r="F46" s="149"/>
      <c r="G46" s="151"/>
      <c r="H46" s="150"/>
      <c r="I46" s="138"/>
      <c r="J46" s="156"/>
      <c r="K46" s="154"/>
      <c r="L46" s="155"/>
      <c r="M46" s="138"/>
      <c r="N46" s="156"/>
      <c r="O46" s="143"/>
      <c r="P46" s="168"/>
      <c r="Q46" s="164"/>
      <c r="R46" s="162">
        <f t="shared" si="0"/>
        <v>0</v>
      </c>
      <c r="S46" s="169" t="str">
        <f t="shared" si="1"/>
        <v>Ja</v>
      </c>
      <c r="T46" s="90" t="str">
        <f>IF(NOT(ISBLANK(A46)),IF(VLOOKUP(A46,'Angaben zur Einrichtung'!$A$45:$J$248,9,FALSE)="ja","Nein","Ja"),"-")</f>
        <v>-</v>
      </c>
    </row>
    <row r="47" spans="1:20" ht="30" customHeight="1" x14ac:dyDescent="0.3">
      <c r="A47" s="51"/>
      <c r="B47" s="32"/>
      <c r="C47" s="29"/>
      <c r="D47" s="30"/>
      <c r="E47" s="1"/>
      <c r="F47" s="149"/>
      <c r="G47" s="151"/>
      <c r="H47" s="150"/>
      <c r="I47" s="138"/>
      <c r="J47" s="156"/>
      <c r="K47" s="154"/>
      <c r="L47" s="155"/>
      <c r="M47" s="138"/>
      <c r="N47" s="156"/>
      <c r="O47" s="143"/>
      <c r="P47" s="168"/>
      <c r="Q47" s="164"/>
      <c r="R47" s="162">
        <f t="shared" si="0"/>
        <v>0</v>
      </c>
      <c r="S47" s="169" t="str">
        <f t="shared" si="1"/>
        <v>Ja</v>
      </c>
      <c r="T47" s="90" t="str">
        <f>IF(NOT(ISBLANK(A47)),IF(VLOOKUP(A47,'Angaben zur Einrichtung'!$A$45:$J$248,9,FALSE)="ja","Nein","Ja"),"-")</f>
        <v>-</v>
      </c>
    </row>
    <row r="48" spans="1:20" ht="30" customHeight="1" x14ac:dyDescent="0.3">
      <c r="A48" s="51"/>
      <c r="B48" s="32"/>
      <c r="C48" s="29"/>
      <c r="D48" s="30"/>
      <c r="E48" s="1"/>
      <c r="F48" s="149"/>
      <c r="G48" s="151"/>
      <c r="H48" s="150"/>
      <c r="I48" s="138"/>
      <c r="J48" s="156"/>
      <c r="K48" s="154"/>
      <c r="L48" s="155"/>
      <c r="M48" s="138"/>
      <c r="N48" s="156"/>
      <c r="O48" s="143"/>
      <c r="P48" s="168"/>
      <c r="Q48" s="164"/>
      <c r="R48" s="162">
        <f t="shared" si="0"/>
        <v>0</v>
      </c>
      <c r="S48" s="169" t="str">
        <f t="shared" si="1"/>
        <v>Ja</v>
      </c>
      <c r="T48" s="90" t="str">
        <f>IF(NOT(ISBLANK(A48)),IF(VLOOKUP(A48,'Angaben zur Einrichtung'!$A$45:$J$248,9,FALSE)="ja","Nein","Ja"),"-")</f>
        <v>-</v>
      </c>
    </row>
    <row r="49" spans="1:20" ht="30" customHeight="1" x14ac:dyDescent="0.3">
      <c r="A49" s="51"/>
      <c r="B49" s="32"/>
      <c r="C49" s="29"/>
      <c r="D49" s="30"/>
      <c r="E49" s="1"/>
      <c r="F49" s="149"/>
      <c r="G49" s="151"/>
      <c r="H49" s="150"/>
      <c r="I49" s="138"/>
      <c r="J49" s="156"/>
      <c r="K49" s="154"/>
      <c r="L49" s="155"/>
      <c r="M49" s="138"/>
      <c r="N49" s="156"/>
      <c r="O49" s="143"/>
      <c r="P49" s="168"/>
      <c r="Q49" s="164"/>
      <c r="R49" s="162">
        <f t="shared" si="0"/>
        <v>0</v>
      </c>
      <c r="S49" s="169" t="str">
        <f t="shared" si="1"/>
        <v>Ja</v>
      </c>
      <c r="T49" s="90" t="str">
        <f>IF(NOT(ISBLANK(A49)),IF(VLOOKUP(A49,'Angaben zur Einrichtung'!$A$45:$J$248,9,FALSE)="ja","Nein","Ja"),"-")</f>
        <v>-</v>
      </c>
    </row>
    <row r="50" spans="1:20" ht="30" customHeight="1" x14ac:dyDescent="0.3">
      <c r="A50" s="51"/>
      <c r="B50" s="32"/>
      <c r="C50" s="29"/>
      <c r="D50" s="30"/>
      <c r="E50" s="1"/>
      <c r="F50" s="149"/>
      <c r="G50" s="151"/>
      <c r="H50" s="150"/>
      <c r="I50" s="138"/>
      <c r="J50" s="156"/>
      <c r="K50" s="154"/>
      <c r="L50" s="155"/>
      <c r="M50" s="138"/>
      <c r="N50" s="156"/>
      <c r="O50" s="143"/>
      <c r="P50" s="168"/>
      <c r="Q50" s="164"/>
      <c r="R50" s="162">
        <f t="shared" si="0"/>
        <v>0</v>
      </c>
      <c r="S50" s="169" t="str">
        <f t="shared" si="1"/>
        <v>Ja</v>
      </c>
      <c r="T50" s="90" t="str">
        <f>IF(NOT(ISBLANK(A50)),IF(VLOOKUP(A50,'Angaben zur Einrichtung'!$A$45:$J$248,9,FALSE)="ja","Nein","Ja"),"-")</f>
        <v>-</v>
      </c>
    </row>
    <row r="51" spans="1:20" ht="30" customHeight="1" x14ac:dyDescent="0.3">
      <c r="A51" s="51"/>
      <c r="B51" s="32"/>
      <c r="C51" s="29"/>
      <c r="D51" s="30"/>
      <c r="E51" s="1"/>
      <c r="F51" s="149"/>
      <c r="G51" s="151"/>
      <c r="H51" s="150"/>
      <c r="I51" s="138"/>
      <c r="J51" s="156"/>
      <c r="K51" s="154"/>
      <c r="L51" s="155"/>
      <c r="M51" s="138"/>
      <c r="N51" s="156"/>
      <c r="O51" s="143"/>
      <c r="P51" s="168"/>
      <c r="Q51" s="164"/>
      <c r="R51" s="162">
        <f t="shared" si="0"/>
        <v>0</v>
      </c>
      <c r="S51" s="169" t="str">
        <f t="shared" si="1"/>
        <v>Ja</v>
      </c>
      <c r="T51" s="90" t="str">
        <f>IF(NOT(ISBLANK(A51)),IF(VLOOKUP(A51,'Angaben zur Einrichtung'!$A$45:$J$248,9,FALSE)="ja","Nein","Ja"),"-")</f>
        <v>-</v>
      </c>
    </row>
    <row r="52" spans="1:20" ht="30" customHeight="1" x14ac:dyDescent="0.3">
      <c r="A52" s="51"/>
      <c r="B52" s="32"/>
      <c r="C52" s="29"/>
      <c r="D52" s="30"/>
      <c r="E52" s="1"/>
      <c r="F52" s="149"/>
      <c r="G52" s="151"/>
      <c r="H52" s="150"/>
      <c r="I52" s="138"/>
      <c r="J52" s="156"/>
      <c r="K52" s="154"/>
      <c r="L52" s="155"/>
      <c r="M52" s="138"/>
      <c r="N52" s="156"/>
      <c r="O52" s="143"/>
      <c r="P52" s="168"/>
      <c r="Q52" s="164"/>
      <c r="R52" s="162">
        <f t="shared" si="0"/>
        <v>0</v>
      </c>
      <c r="S52" s="169" t="str">
        <f t="shared" si="1"/>
        <v>Ja</v>
      </c>
      <c r="T52" s="90" t="str">
        <f>IF(NOT(ISBLANK(A52)),IF(VLOOKUP(A52,'Angaben zur Einrichtung'!$A$45:$J$248,9,FALSE)="ja","Nein","Ja"),"-")</f>
        <v>-</v>
      </c>
    </row>
    <row r="53" spans="1:20" ht="30" customHeight="1" x14ac:dyDescent="0.3">
      <c r="A53" s="51"/>
      <c r="B53" s="32"/>
      <c r="C53" s="29"/>
      <c r="D53" s="30"/>
      <c r="E53" s="1"/>
      <c r="F53" s="149"/>
      <c r="G53" s="151"/>
      <c r="H53" s="150"/>
      <c r="I53" s="138"/>
      <c r="J53" s="156"/>
      <c r="K53" s="154"/>
      <c r="L53" s="155"/>
      <c r="M53" s="138"/>
      <c r="N53" s="156"/>
      <c r="O53" s="143"/>
      <c r="P53" s="168"/>
      <c r="Q53" s="164"/>
      <c r="R53" s="162">
        <f t="shared" si="0"/>
        <v>0</v>
      </c>
      <c r="S53" s="169" t="str">
        <f t="shared" si="1"/>
        <v>Ja</v>
      </c>
      <c r="T53" s="90" t="str">
        <f>IF(NOT(ISBLANK(A53)),IF(VLOOKUP(A53,'Angaben zur Einrichtung'!$A$45:$J$248,9,FALSE)="ja","Nein","Ja"),"-")</f>
        <v>-</v>
      </c>
    </row>
    <row r="54" spans="1:20" ht="30" customHeight="1" x14ac:dyDescent="0.3">
      <c r="A54" s="51"/>
      <c r="B54" s="32"/>
      <c r="C54" s="29"/>
      <c r="D54" s="30"/>
      <c r="E54" s="1"/>
      <c r="F54" s="149"/>
      <c r="G54" s="151"/>
      <c r="H54" s="150"/>
      <c r="I54" s="138"/>
      <c r="J54" s="156"/>
      <c r="K54" s="154"/>
      <c r="L54" s="155"/>
      <c r="M54" s="138"/>
      <c r="N54" s="156"/>
      <c r="O54" s="143"/>
      <c r="P54" s="168"/>
      <c r="Q54" s="164"/>
      <c r="R54" s="162">
        <f t="shared" si="0"/>
        <v>0</v>
      </c>
      <c r="S54" s="169" t="str">
        <f t="shared" si="1"/>
        <v>Ja</v>
      </c>
      <c r="T54" s="90" t="str">
        <f>IF(NOT(ISBLANK(A54)),IF(VLOOKUP(A54,'Angaben zur Einrichtung'!$A$45:$J$248,9,FALSE)="ja","Nein","Ja"),"-")</f>
        <v>-</v>
      </c>
    </row>
    <row r="55" spans="1:20" ht="30" customHeight="1" x14ac:dyDescent="0.3">
      <c r="A55" s="51"/>
      <c r="B55" s="32"/>
      <c r="C55" s="29"/>
      <c r="D55" s="30"/>
      <c r="E55" s="1"/>
      <c r="F55" s="149"/>
      <c r="G55" s="151"/>
      <c r="H55" s="150"/>
      <c r="I55" s="138"/>
      <c r="J55" s="156"/>
      <c r="K55" s="154"/>
      <c r="L55" s="155"/>
      <c r="M55" s="138"/>
      <c r="N55" s="156"/>
      <c r="O55" s="143"/>
      <c r="P55" s="168"/>
      <c r="Q55" s="164"/>
      <c r="R55" s="162">
        <f t="shared" si="0"/>
        <v>0</v>
      </c>
      <c r="S55" s="169" t="str">
        <f t="shared" si="1"/>
        <v>Ja</v>
      </c>
      <c r="T55" s="90" t="str">
        <f>IF(NOT(ISBLANK(A55)),IF(VLOOKUP(A55,'Angaben zur Einrichtung'!$A$45:$J$248,9,FALSE)="ja","Nein","Ja"),"-")</f>
        <v>-</v>
      </c>
    </row>
    <row r="56" spans="1:20" ht="30" customHeight="1" x14ac:dyDescent="0.3">
      <c r="A56" s="51"/>
      <c r="B56" s="32"/>
      <c r="C56" s="29"/>
      <c r="D56" s="30"/>
      <c r="E56" s="1"/>
      <c r="F56" s="149"/>
      <c r="G56" s="151"/>
      <c r="H56" s="150"/>
      <c r="I56" s="138"/>
      <c r="J56" s="156"/>
      <c r="K56" s="154"/>
      <c r="L56" s="155"/>
      <c r="M56" s="138"/>
      <c r="N56" s="156"/>
      <c r="O56" s="143"/>
      <c r="P56" s="168"/>
      <c r="Q56" s="164"/>
      <c r="R56" s="162">
        <f t="shared" si="0"/>
        <v>0</v>
      </c>
      <c r="S56" s="169" t="str">
        <f t="shared" si="1"/>
        <v>Ja</v>
      </c>
      <c r="T56" s="90" t="str">
        <f>IF(NOT(ISBLANK(A56)),IF(VLOOKUP(A56,'Angaben zur Einrichtung'!$A$45:$J$248,9,FALSE)="ja","Nein","Ja"),"-")</f>
        <v>-</v>
      </c>
    </row>
    <row r="57" spans="1:20" ht="30" customHeight="1" x14ac:dyDescent="0.3">
      <c r="A57" s="51"/>
      <c r="B57" s="32"/>
      <c r="C57" s="29"/>
      <c r="D57" s="30"/>
      <c r="E57" s="1"/>
      <c r="F57" s="149"/>
      <c r="G57" s="151"/>
      <c r="H57" s="150"/>
      <c r="I57" s="138"/>
      <c r="J57" s="156"/>
      <c r="K57" s="154"/>
      <c r="L57" s="155"/>
      <c r="M57" s="138"/>
      <c r="N57" s="156"/>
      <c r="O57" s="143"/>
      <c r="P57" s="168"/>
      <c r="Q57" s="164"/>
      <c r="R57" s="162">
        <f t="shared" si="0"/>
        <v>0</v>
      </c>
      <c r="S57" s="169" t="str">
        <f t="shared" si="1"/>
        <v>Ja</v>
      </c>
      <c r="T57" s="90" t="str">
        <f>IF(NOT(ISBLANK(A57)),IF(VLOOKUP(A57,'Angaben zur Einrichtung'!$A$45:$J$248,9,FALSE)="ja","Nein","Ja"),"-")</f>
        <v>-</v>
      </c>
    </row>
    <row r="58" spans="1:20" ht="30" customHeight="1" x14ac:dyDescent="0.3">
      <c r="A58" s="51"/>
      <c r="B58" s="32"/>
      <c r="C58" s="29"/>
      <c r="D58" s="30"/>
      <c r="E58" s="1"/>
      <c r="F58" s="149"/>
      <c r="G58" s="151"/>
      <c r="H58" s="150"/>
      <c r="I58" s="138"/>
      <c r="J58" s="156"/>
      <c r="K58" s="154"/>
      <c r="L58" s="155"/>
      <c r="M58" s="138"/>
      <c r="N58" s="156"/>
      <c r="O58" s="143"/>
      <c r="P58" s="168"/>
      <c r="Q58" s="164"/>
      <c r="R58" s="162">
        <f t="shared" si="0"/>
        <v>0</v>
      </c>
      <c r="S58" s="169" t="str">
        <f t="shared" si="1"/>
        <v>Ja</v>
      </c>
      <c r="T58" s="90" t="str">
        <f>IF(NOT(ISBLANK(A58)),IF(VLOOKUP(A58,'Angaben zur Einrichtung'!$A$45:$J$248,9,FALSE)="ja","Nein","Ja"),"-")</f>
        <v>-</v>
      </c>
    </row>
    <row r="59" spans="1:20" ht="30" customHeight="1" x14ac:dyDescent="0.3">
      <c r="A59" s="51"/>
      <c r="B59" s="32"/>
      <c r="C59" s="29"/>
      <c r="D59" s="30"/>
      <c r="E59" s="1"/>
      <c r="F59" s="149"/>
      <c r="G59" s="151"/>
      <c r="H59" s="150"/>
      <c r="I59" s="138"/>
      <c r="J59" s="156"/>
      <c r="K59" s="154"/>
      <c r="L59" s="155"/>
      <c r="M59" s="138"/>
      <c r="N59" s="156"/>
      <c r="O59" s="143"/>
      <c r="P59" s="168"/>
      <c r="Q59" s="164"/>
      <c r="R59" s="162">
        <f t="shared" si="0"/>
        <v>0</v>
      </c>
      <c r="S59" s="169" t="str">
        <f t="shared" si="1"/>
        <v>Ja</v>
      </c>
      <c r="T59" s="90" t="str">
        <f>IF(NOT(ISBLANK(A59)),IF(VLOOKUP(A59,'Angaben zur Einrichtung'!$A$45:$J$248,9,FALSE)="ja","Nein","Ja"),"-")</f>
        <v>-</v>
      </c>
    </row>
    <row r="60" spans="1:20" ht="30" customHeight="1" x14ac:dyDescent="0.3">
      <c r="A60" s="51"/>
      <c r="B60" s="32"/>
      <c r="C60" s="29"/>
      <c r="D60" s="30"/>
      <c r="E60" s="1"/>
      <c r="F60" s="149"/>
      <c r="G60" s="151"/>
      <c r="H60" s="150"/>
      <c r="I60" s="138"/>
      <c r="J60" s="156"/>
      <c r="K60" s="154"/>
      <c r="L60" s="155"/>
      <c r="M60" s="138"/>
      <c r="N60" s="156"/>
      <c r="O60" s="143"/>
      <c r="P60" s="168"/>
      <c r="Q60" s="164"/>
      <c r="R60" s="162">
        <f t="shared" si="0"/>
        <v>0</v>
      </c>
      <c r="S60" s="169" t="str">
        <f t="shared" si="1"/>
        <v>Ja</v>
      </c>
      <c r="T60" s="90" t="str">
        <f>IF(NOT(ISBLANK(A60)),IF(VLOOKUP(A60,'Angaben zur Einrichtung'!$A$45:$J$248,9,FALSE)="ja","Nein","Ja"),"-")</f>
        <v>-</v>
      </c>
    </row>
    <row r="61" spans="1:20" ht="30" customHeight="1" x14ac:dyDescent="0.3">
      <c r="A61" s="51"/>
      <c r="B61" s="32"/>
      <c r="C61" s="29"/>
      <c r="D61" s="30"/>
      <c r="E61" s="1"/>
      <c r="F61" s="149"/>
      <c r="G61" s="151"/>
      <c r="H61" s="150"/>
      <c r="I61" s="138"/>
      <c r="J61" s="156"/>
      <c r="K61" s="154"/>
      <c r="L61" s="155"/>
      <c r="M61" s="138"/>
      <c r="N61" s="156"/>
      <c r="O61" s="143"/>
      <c r="P61" s="168"/>
      <c r="Q61" s="164"/>
      <c r="R61" s="162">
        <f t="shared" si="0"/>
        <v>0</v>
      </c>
      <c r="S61" s="169" t="str">
        <f t="shared" si="1"/>
        <v>Ja</v>
      </c>
      <c r="T61" s="90" t="str">
        <f>IF(NOT(ISBLANK(A61)),IF(VLOOKUP(A61,'Angaben zur Einrichtung'!$A$45:$J$248,9,FALSE)="ja","Nein","Ja"),"-")</f>
        <v>-</v>
      </c>
    </row>
    <row r="62" spans="1:20" ht="30" customHeight="1" x14ac:dyDescent="0.3">
      <c r="A62" s="51"/>
      <c r="B62" s="32"/>
      <c r="C62" s="29"/>
      <c r="D62" s="30"/>
      <c r="E62" s="1"/>
      <c r="F62" s="149"/>
      <c r="G62" s="151"/>
      <c r="H62" s="150"/>
      <c r="I62" s="138"/>
      <c r="J62" s="156"/>
      <c r="K62" s="154"/>
      <c r="L62" s="155"/>
      <c r="M62" s="138"/>
      <c r="N62" s="156"/>
      <c r="O62" s="143"/>
      <c r="P62" s="168"/>
      <c r="Q62" s="164"/>
      <c r="R62" s="162">
        <f t="shared" si="0"/>
        <v>0</v>
      </c>
      <c r="S62" s="169" t="str">
        <f t="shared" si="1"/>
        <v>Ja</v>
      </c>
      <c r="T62" s="90" t="str">
        <f>IF(NOT(ISBLANK(A62)),IF(VLOOKUP(A62,'Angaben zur Einrichtung'!$A$45:$J$248,9,FALSE)="ja","Nein","Ja"),"-")</f>
        <v>-</v>
      </c>
    </row>
    <row r="63" spans="1:20" ht="30" customHeight="1" x14ac:dyDescent="0.3">
      <c r="A63" s="51"/>
      <c r="B63" s="32"/>
      <c r="C63" s="29"/>
      <c r="D63" s="30"/>
      <c r="E63" s="1"/>
      <c r="F63" s="149"/>
      <c r="G63" s="151"/>
      <c r="H63" s="150"/>
      <c r="I63" s="138"/>
      <c r="J63" s="156"/>
      <c r="K63" s="154"/>
      <c r="L63" s="155"/>
      <c r="M63" s="138"/>
      <c r="N63" s="156"/>
      <c r="O63" s="143"/>
      <c r="P63" s="168"/>
      <c r="Q63" s="164"/>
      <c r="R63" s="162">
        <f t="shared" si="0"/>
        <v>0</v>
      </c>
      <c r="S63" s="169" t="str">
        <f t="shared" si="1"/>
        <v>Ja</v>
      </c>
      <c r="T63" s="90" t="str">
        <f>IF(NOT(ISBLANK(A63)),IF(VLOOKUP(A63,'Angaben zur Einrichtung'!$A$45:$J$248,9,FALSE)="ja","Nein","Ja"),"-")</f>
        <v>-</v>
      </c>
    </row>
    <row r="64" spans="1:20" ht="30" customHeight="1" x14ac:dyDescent="0.3">
      <c r="A64" s="51"/>
      <c r="B64" s="32"/>
      <c r="C64" s="29"/>
      <c r="D64" s="30"/>
      <c r="E64" s="1"/>
      <c r="F64" s="149"/>
      <c r="G64" s="151"/>
      <c r="H64" s="150"/>
      <c r="I64" s="138"/>
      <c r="J64" s="156"/>
      <c r="K64" s="154"/>
      <c r="L64" s="155"/>
      <c r="M64" s="138"/>
      <c r="N64" s="156"/>
      <c r="O64" s="143"/>
      <c r="P64" s="168"/>
      <c r="Q64" s="164"/>
      <c r="R64" s="162">
        <f t="shared" si="0"/>
        <v>0</v>
      </c>
      <c r="S64" s="169" t="str">
        <f t="shared" si="1"/>
        <v>Ja</v>
      </c>
      <c r="T64" s="90" t="str">
        <f>IF(NOT(ISBLANK(A64)),IF(VLOOKUP(A64,'Angaben zur Einrichtung'!$A$45:$J$248,9,FALSE)="ja","Nein","Ja"),"-")</f>
        <v>-</v>
      </c>
    </row>
    <row r="65" spans="1:20" ht="30" customHeight="1" x14ac:dyDescent="0.3">
      <c r="A65" s="51"/>
      <c r="B65" s="32"/>
      <c r="C65" s="29"/>
      <c r="D65" s="30"/>
      <c r="E65" s="1"/>
      <c r="F65" s="149"/>
      <c r="G65" s="151"/>
      <c r="H65" s="150"/>
      <c r="I65" s="138"/>
      <c r="J65" s="156"/>
      <c r="K65" s="154"/>
      <c r="L65" s="155"/>
      <c r="M65" s="138"/>
      <c r="N65" s="156"/>
      <c r="O65" s="143"/>
      <c r="P65" s="168"/>
      <c r="Q65" s="164"/>
      <c r="R65" s="162">
        <f t="shared" si="0"/>
        <v>0</v>
      </c>
      <c r="S65" s="169" t="str">
        <f t="shared" si="1"/>
        <v>Ja</v>
      </c>
      <c r="T65" s="90" t="str">
        <f>IF(NOT(ISBLANK(A65)),IF(VLOOKUP(A65,'Angaben zur Einrichtung'!$A$45:$J$248,9,FALSE)="ja","Nein","Ja"),"-")</f>
        <v>-</v>
      </c>
    </row>
    <row r="66" spans="1:20" ht="30" customHeight="1" x14ac:dyDescent="0.3">
      <c r="A66" s="51"/>
      <c r="B66" s="32"/>
      <c r="C66" s="29"/>
      <c r="D66" s="30"/>
      <c r="E66" s="1"/>
      <c r="F66" s="149"/>
      <c r="G66" s="151"/>
      <c r="H66" s="150"/>
      <c r="I66" s="138"/>
      <c r="J66" s="156"/>
      <c r="K66" s="154"/>
      <c r="L66" s="155"/>
      <c r="M66" s="138"/>
      <c r="N66" s="156"/>
      <c r="O66" s="143"/>
      <c r="P66" s="168"/>
      <c r="Q66" s="164"/>
      <c r="R66" s="162">
        <f t="shared" si="0"/>
        <v>0</v>
      </c>
      <c r="S66" s="169" t="str">
        <f t="shared" si="1"/>
        <v>Ja</v>
      </c>
      <c r="T66" s="90" t="str">
        <f>IF(NOT(ISBLANK(A66)),IF(VLOOKUP(A66,'Angaben zur Einrichtung'!$A$45:$J$248,9,FALSE)="ja","Nein","Ja"),"-")</f>
        <v>-</v>
      </c>
    </row>
    <row r="67" spans="1:20" ht="30" customHeight="1" x14ac:dyDescent="0.3">
      <c r="A67" s="51"/>
      <c r="B67" s="32"/>
      <c r="C67" s="29"/>
      <c r="D67" s="30"/>
      <c r="E67" s="1"/>
      <c r="F67" s="149"/>
      <c r="G67" s="151"/>
      <c r="H67" s="150"/>
      <c r="I67" s="138"/>
      <c r="J67" s="156"/>
      <c r="K67" s="154"/>
      <c r="L67" s="155"/>
      <c r="M67" s="138"/>
      <c r="N67" s="156"/>
      <c r="O67" s="143"/>
      <c r="P67" s="168"/>
      <c r="Q67" s="164"/>
      <c r="R67" s="162">
        <f t="shared" si="0"/>
        <v>0</v>
      </c>
      <c r="S67" s="169" t="str">
        <f t="shared" si="1"/>
        <v>Ja</v>
      </c>
      <c r="T67" s="90" t="str">
        <f>IF(NOT(ISBLANK(A67)),IF(VLOOKUP(A67,'Angaben zur Einrichtung'!$A$45:$J$248,9,FALSE)="ja","Nein","Ja"),"-")</f>
        <v>-</v>
      </c>
    </row>
    <row r="68" spans="1:20" ht="30" customHeight="1" x14ac:dyDescent="0.3">
      <c r="A68" s="51"/>
      <c r="B68" s="32"/>
      <c r="C68" s="29"/>
      <c r="D68" s="30"/>
      <c r="E68" s="1"/>
      <c r="F68" s="149"/>
      <c r="G68" s="151"/>
      <c r="H68" s="150"/>
      <c r="I68" s="138"/>
      <c r="J68" s="156"/>
      <c r="K68" s="154"/>
      <c r="L68" s="155"/>
      <c r="M68" s="138"/>
      <c r="N68" s="156"/>
      <c r="O68" s="143"/>
      <c r="P68" s="168"/>
      <c r="Q68" s="164"/>
      <c r="R68" s="162">
        <f t="shared" si="0"/>
        <v>0</v>
      </c>
      <c r="S68" s="169" t="str">
        <f t="shared" si="1"/>
        <v>Ja</v>
      </c>
      <c r="T68" s="90" t="str">
        <f>IF(NOT(ISBLANK(A68)),IF(VLOOKUP(A68,'Angaben zur Einrichtung'!$A$45:$J$248,9,FALSE)="ja","Nein","Ja"),"-")</f>
        <v>-</v>
      </c>
    </row>
    <row r="69" spans="1:20" ht="30" customHeight="1" x14ac:dyDescent="0.3">
      <c r="A69" s="51"/>
      <c r="B69" s="32"/>
      <c r="C69" s="29"/>
      <c r="D69" s="30"/>
      <c r="E69" s="1"/>
      <c r="F69" s="149"/>
      <c r="G69" s="151"/>
      <c r="H69" s="150"/>
      <c r="I69" s="138"/>
      <c r="J69" s="156"/>
      <c r="K69" s="154"/>
      <c r="L69" s="155"/>
      <c r="M69" s="138"/>
      <c r="N69" s="156"/>
      <c r="O69" s="143"/>
      <c r="P69" s="168"/>
      <c r="Q69" s="164"/>
      <c r="R69" s="162">
        <f t="shared" si="0"/>
        <v>0</v>
      </c>
      <c r="S69" s="169" t="str">
        <f t="shared" si="1"/>
        <v>Ja</v>
      </c>
      <c r="T69" s="90" t="str">
        <f>IF(NOT(ISBLANK(A69)),IF(VLOOKUP(A69,'Angaben zur Einrichtung'!$A$45:$J$248,9,FALSE)="ja","Nein","Ja"),"-")</f>
        <v>-</v>
      </c>
    </row>
    <row r="70" spans="1:20" ht="30" customHeight="1" x14ac:dyDescent="0.3">
      <c r="A70" s="51"/>
      <c r="B70" s="32"/>
      <c r="C70" s="29"/>
      <c r="D70" s="30"/>
      <c r="E70" s="1"/>
      <c r="F70" s="149"/>
      <c r="G70" s="151"/>
      <c r="H70" s="150"/>
      <c r="I70" s="138"/>
      <c r="J70" s="156"/>
      <c r="K70" s="154"/>
      <c r="L70" s="155"/>
      <c r="M70" s="138"/>
      <c r="N70" s="156"/>
      <c r="O70" s="143"/>
      <c r="P70" s="168"/>
      <c r="Q70" s="164"/>
      <c r="R70" s="162">
        <f t="shared" ref="R70:R100" si="2">SUM(E70:Q70)</f>
        <v>0</v>
      </c>
      <c r="S70" s="169" t="str">
        <f t="shared" ref="S70:S100" si="3">IF(AND(E70+F70&gt;4,I70+K70&gt;3,M70+O70&gt;3,G70+H70&gt;3,J70+L70&gt;3,N70+P70+Q70&gt;5),"Nein","Ja")</f>
        <v>Ja</v>
      </c>
      <c r="T70" s="90" t="str">
        <f>IF(NOT(ISBLANK(A70)),IF(VLOOKUP(A70,'Angaben zur Einrichtung'!$A$45:$J$248,9,FALSE)="ja","Nein","Ja"),"-")</f>
        <v>-</v>
      </c>
    </row>
    <row r="71" spans="1:20" ht="30" customHeight="1" x14ac:dyDescent="0.3">
      <c r="A71" s="51"/>
      <c r="B71" s="32"/>
      <c r="C71" s="29"/>
      <c r="D71" s="30"/>
      <c r="E71" s="1"/>
      <c r="F71" s="149"/>
      <c r="G71" s="151"/>
      <c r="H71" s="150"/>
      <c r="I71" s="138"/>
      <c r="J71" s="156"/>
      <c r="K71" s="154"/>
      <c r="L71" s="155"/>
      <c r="M71" s="138"/>
      <c r="N71" s="156"/>
      <c r="O71" s="143"/>
      <c r="P71" s="168"/>
      <c r="Q71" s="164"/>
      <c r="R71" s="162">
        <f t="shared" si="2"/>
        <v>0</v>
      </c>
      <c r="S71" s="169" t="str">
        <f t="shared" si="3"/>
        <v>Ja</v>
      </c>
      <c r="T71" s="90" t="str">
        <f>IF(NOT(ISBLANK(A71)),IF(VLOOKUP(A71,'Angaben zur Einrichtung'!$A$45:$J$248,9,FALSE)="ja","Nein","Ja"),"-")</f>
        <v>-</v>
      </c>
    </row>
    <row r="72" spans="1:20" ht="30" customHeight="1" x14ac:dyDescent="0.3">
      <c r="A72" s="51"/>
      <c r="B72" s="32"/>
      <c r="C72" s="29"/>
      <c r="D72" s="30"/>
      <c r="E72" s="1"/>
      <c r="F72" s="149"/>
      <c r="G72" s="151"/>
      <c r="H72" s="150"/>
      <c r="I72" s="138"/>
      <c r="J72" s="156"/>
      <c r="K72" s="154"/>
      <c r="L72" s="155"/>
      <c r="M72" s="138"/>
      <c r="N72" s="156"/>
      <c r="O72" s="143"/>
      <c r="P72" s="168"/>
      <c r="Q72" s="164"/>
      <c r="R72" s="162">
        <f t="shared" si="2"/>
        <v>0</v>
      </c>
      <c r="S72" s="169" t="str">
        <f t="shared" si="3"/>
        <v>Ja</v>
      </c>
      <c r="T72" s="90" t="str">
        <f>IF(NOT(ISBLANK(A72)),IF(VLOOKUP(A72,'Angaben zur Einrichtung'!$A$45:$J$248,9,FALSE)="ja","Nein","Ja"),"-")</f>
        <v>-</v>
      </c>
    </row>
    <row r="73" spans="1:20" ht="30" customHeight="1" x14ac:dyDescent="0.3">
      <c r="A73" s="51"/>
      <c r="B73" s="32"/>
      <c r="C73" s="29"/>
      <c r="D73" s="30"/>
      <c r="E73" s="1"/>
      <c r="F73" s="149"/>
      <c r="G73" s="151"/>
      <c r="H73" s="150"/>
      <c r="I73" s="138"/>
      <c r="J73" s="156"/>
      <c r="K73" s="154"/>
      <c r="L73" s="155"/>
      <c r="M73" s="138"/>
      <c r="N73" s="156"/>
      <c r="O73" s="143"/>
      <c r="P73" s="168"/>
      <c r="Q73" s="164"/>
      <c r="R73" s="162">
        <f t="shared" si="2"/>
        <v>0</v>
      </c>
      <c r="S73" s="169" t="str">
        <f t="shared" si="3"/>
        <v>Ja</v>
      </c>
      <c r="T73" s="90" t="str">
        <f>IF(NOT(ISBLANK(A73)),IF(VLOOKUP(A73,'Angaben zur Einrichtung'!$A$45:$J$248,9,FALSE)="ja","Nein","Ja"),"-")</f>
        <v>-</v>
      </c>
    </row>
    <row r="74" spans="1:20" ht="30" customHeight="1" x14ac:dyDescent="0.3">
      <c r="A74" s="51"/>
      <c r="B74" s="32"/>
      <c r="C74" s="29"/>
      <c r="D74" s="30"/>
      <c r="E74" s="1"/>
      <c r="F74" s="149"/>
      <c r="G74" s="151"/>
      <c r="H74" s="150"/>
      <c r="I74" s="138"/>
      <c r="J74" s="156"/>
      <c r="K74" s="154"/>
      <c r="L74" s="155"/>
      <c r="M74" s="138"/>
      <c r="N74" s="156"/>
      <c r="O74" s="143"/>
      <c r="P74" s="168"/>
      <c r="Q74" s="164"/>
      <c r="R74" s="162">
        <f t="shared" si="2"/>
        <v>0</v>
      </c>
      <c r="S74" s="169" t="str">
        <f t="shared" si="3"/>
        <v>Ja</v>
      </c>
      <c r="T74" s="90" t="str">
        <f>IF(NOT(ISBLANK(A74)),IF(VLOOKUP(A74,'Angaben zur Einrichtung'!$A$45:$J$248,9,FALSE)="ja","Nein","Ja"),"-")</f>
        <v>-</v>
      </c>
    </row>
    <row r="75" spans="1:20" ht="30" customHeight="1" x14ac:dyDescent="0.3">
      <c r="A75" s="51"/>
      <c r="B75" s="32"/>
      <c r="C75" s="29"/>
      <c r="D75" s="30"/>
      <c r="E75" s="1"/>
      <c r="F75" s="149"/>
      <c r="G75" s="151"/>
      <c r="H75" s="150"/>
      <c r="I75" s="138"/>
      <c r="J75" s="156"/>
      <c r="K75" s="154"/>
      <c r="L75" s="155"/>
      <c r="M75" s="138"/>
      <c r="N75" s="156"/>
      <c r="O75" s="143"/>
      <c r="P75" s="168"/>
      <c r="Q75" s="164"/>
      <c r="R75" s="162">
        <f t="shared" si="2"/>
        <v>0</v>
      </c>
      <c r="S75" s="169" t="str">
        <f t="shared" si="3"/>
        <v>Ja</v>
      </c>
      <c r="T75" s="90" t="str">
        <f>IF(NOT(ISBLANK(A75)),IF(VLOOKUP(A75,'Angaben zur Einrichtung'!$A$45:$J$248,9,FALSE)="ja","Nein","Ja"),"-")</f>
        <v>-</v>
      </c>
    </row>
    <row r="76" spans="1:20" ht="30" customHeight="1" x14ac:dyDescent="0.3">
      <c r="A76" s="51"/>
      <c r="B76" s="32"/>
      <c r="C76" s="29"/>
      <c r="D76" s="30"/>
      <c r="E76" s="1"/>
      <c r="F76" s="149"/>
      <c r="G76" s="151"/>
      <c r="H76" s="150"/>
      <c r="I76" s="138"/>
      <c r="J76" s="156"/>
      <c r="K76" s="154"/>
      <c r="L76" s="155"/>
      <c r="M76" s="138"/>
      <c r="N76" s="156"/>
      <c r="O76" s="143"/>
      <c r="P76" s="168"/>
      <c r="Q76" s="164"/>
      <c r="R76" s="162">
        <f t="shared" si="2"/>
        <v>0</v>
      </c>
      <c r="S76" s="169" t="str">
        <f t="shared" si="3"/>
        <v>Ja</v>
      </c>
      <c r="T76" s="90" t="str">
        <f>IF(NOT(ISBLANK(A76)),IF(VLOOKUP(A76,'Angaben zur Einrichtung'!$A$45:$J$248,9,FALSE)="ja","Nein","Ja"),"-")</f>
        <v>-</v>
      </c>
    </row>
    <row r="77" spans="1:20" ht="30" customHeight="1" x14ac:dyDescent="0.3">
      <c r="A77" s="51"/>
      <c r="B77" s="32"/>
      <c r="C77" s="29"/>
      <c r="D77" s="30"/>
      <c r="E77" s="1"/>
      <c r="F77" s="149"/>
      <c r="G77" s="151"/>
      <c r="H77" s="150"/>
      <c r="I77" s="138"/>
      <c r="J77" s="156"/>
      <c r="K77" s="154"/>
      <c r="L77" s="155"/>
      <c r="M77" s="138"/>
      <c r="N77" s="156"/>
      <c r="O77" s="143"/>
      <c r="P77" s="168"/>
      <c r="Q77" s="164"/>
      <c r="R77" s="162">
        <f t="shared" si="2"/>
        <v>0</v>
      </c>
      <c r="S77" s="169" t="str">
        <f t="shared" si="3"/>
        <v>Ja</v>
      </c>
      <c r="T77" s="90" t="str">
        <f>IF(NOT(ISBLANK(A77)),IF(VLOOKUP(A77,'Angaben zur Einrichtung'!$A$45:$J$248,9,FALSE)="ja","Nein","Ja"),"-")</f>
        <v>-</v>
      </c>
    </row>
    <row r="78" spans="1:20" ht="30" customHeight="1" x14ac:dyDescent="0.3">
      <c r="A78" s="51"/>
      <c r="B78" s="32"/>
      <c r="C78" s="29"/>
      <c r="D78" s="30"/>
      <c r="E78" s="1"/>
      <c r="F78" s="149"/>
      <c r="G78" s="151"/>
      <c r="H78" s="150"/>
      <c r="I78" s="138"/>
      <c r="J78" s="156"/>
      <c r="K78" s="154"/>
      <c r="L78" s="155"/>
      <c r="M78" s="138"/>
      <c r="N78" s="156"/>
      <c r="O78" s="143"/>
      <c r="P78" s="168"/>
      <c r="Q78" s="164"/>
      <c r="R78" s="162">
        <f t="shared" si="2"/>
        <v>0</v>
      </c>
      <c r="S78" s="169" t="str">
        <f t="shared" si="3"/>
        <v>Ja</v>
      </c>
      <c r="T78" s="90" t="str">
        <f>IF(NOT(ISBLANK(A78)),IF(VLOOKUP(A78,'Angaben zur Einrichtung'!$A$45:$J$248,9,FALSE)="ja","Nein","Ja"),"-")</f>
        <v>-</v>
      </c>
    </row>
    <row r="79" spans="1:20" ht="30" customHeight="1" x14ac:dyDescent="0.3">
      <c r="A79" s="51"/>
      <c r="B79" s="32"/>
      <c r="C79" s="29"/>
      <c r="D79" s="30"/>
      <c r="E79" s="1"/>
      <c r="F79" s="149"/>
      <c r="G79" s="151"/>
      <c r="H79" s="150"/>
      <c r="I79" s="138"/>
      <c r="J79" s="156"/>
      <c r="K79" s="154"/>
      <c r="L79" s="155"/>
      <c r="M79" s="138"/>
      <c r="N79" s="156"/>
      <c r="O79" s="143"/>
      <c r="P79" s="168"/>
      <c r="Q79" s="164"/>
      <c r="R79" s="162">
        <f t="shared" si="2"/>
        <v>0</v>
      </c>
      <c r="S79" s="169" t="str">
        <f t="shared" si="3"/>
        <v>Ja</v>
      </c>
      <c r="T79" s="90" t="str">
        <f>IF(NOT(ISBLANK(A79)),IF(VLOOKUP(A79,'Angaben zur Einrichtung'!$A$45:$J$248,9,FALSE)="ja","Nein","Ja"),"-")</f>
        <v>-</v>
      </c>
    </row>
    <row r="80" spans="1:20" ht="30" customHeight="1" x14ac:dyDescent="0.3">
      <c r="A80" s="51"/>
      <c r="B80" s="32"/>
      <c r="C80" s="29"/>
      <c r="D80" s="30"/>
      <c r="E80" s="1"/>
      <c r="F80" s="149"/>
      <c r="G80" s="151"/>
      <c r="H80" s="150"/>
      <c r="I80" s="138"/>
      <c r="J80" s="156"/>
      <c r="K80" s="154"/>
      <c r="L80" s="155"/>
      <c r="M80" s="138"/>
      <c r="N80" s="156"/>
      <c r="O80" s="143"/>
      <c r="P80" s="168"/>
      <c r="Q80" s="164"/>
      <c r="R80" s="162">
        <f t="shared" si="2"/>
        <v>0</v>
      </c>
      <c r="S80" s="169" t="str">
        <f t="shared" si="3"/>
        <v>Ja</v>
      </c>
      <c r="T80" s="90" t="str">
        <f>IF(NOT(ISBLANK(A80)),IF(VLOOKUP(A80,'Angaben zur Einrichtung'!$A$45:$J$248,9,FALSE)="ja","Nein","Ja"),"-")</f>
        <v>-</v>
      </c>
    </row>
    <row r="81" spans="1:20" ht="30" customHeight="1" x14ac:dyDescent="0.3">
      <c r="A81" s="51"/>
      <c r="B81" s="32"/>
      <c r="C81" s="29"/>
      <c r="D81" s="30"/>
      <c r="E81" s="1"/>
      <c r="F81" s="149"/>
      <c r="G81" s="151"/>
      <c r="H81" s="150"/>
      <c r="I81" s="138"/>
      <c r="J81" s="156"/>
      <c r="K81" s="154"/>
      <c r="L81" s="155"/>
      <c r="M81" s="138"/>
      <c r="N81" s="156"/>
      <c r="O81" s="143"/>
      <c r="P81" s="168"/>
      <c r="Q81" s="164"/>
      <c r="R81" s="162">
        <f t="shared" si="2"/>
        <v>0</v>
      </c>
      <c r="S81" s="169" t="str">
        <f t="shared" si="3"/>
        <v>Ja</v>
      </c>
      <c r="T81" s="90" t="str">
        <f>IF(NOT(ISBLANK(A81)),IF(VLOOKUP(A81,'Angaben zur Einrichtung'!$A$45:$J$248,9,FALSE)="ja","Nein","Ja"),"-")</f>
        <v>-</v>
      </c>
    </row>
    <row r="82" spans="1:20" ht="30" customHeight="1" x14ac:dyDescent="0.3">
      <c r="A82" s="51"/>
      <c r="B82" s="32"/>
      <c r="C82" s="29"/>
      <c r="D82" s="30"/>
      <c r="E82" s="1"/>
      <c r="F82" s="149"/>
      <c r="G82" s="151"/>
      <c r="H82" s="150"/>
      <c r="I82" s="138"/>
      <c r="J82" s="156"/>
      <c r="K82" s="154"/>
      <c r="L82" s="155"/>
      <c r="M82" s="138"/>
      <c r="N82" s="156"/>
      <c r="O82" s="143"/>
      <c r="P82" s="168"/>
      <c r="Q82" s="164"/>
      <c r="R82" s="162">
        <f t="shared" si="2"/>
        <v>0</v>
      </c>
      <c r="S82" s="169" t="str">
        <f t="shared" si="3"/>
        <v>Ja</v>
      </c>
      <c r="T82" s="90" t="str">
        <f>IF(NOT(ISBLANK(A82)),IF(VLOOKUP(A82,'Angaben zur Einrichtung'!$A$45:$J$248,9,FALSE)="ja","Nein","Ja"),"-")</f>
        <v>-</v>
      </c>
    </row>
    <row r="83" spans="1:20" ht="30" customHeight="1" x14ac:dyDescent="0.3">
      <c r="A83" s="51"/>
      <c r="B83" s="32"/>
      <c r="C83" s="29"/>
      <c r="D83" s="30"/>
      <c r="E83" s="1"/>
      <c r="F83" s="149"/>
      <c r="G83" s="151"/>
      <c r="H83" s="150"/>
      <c r="I83" s="138"/>
      <c r="J83" s="156"/>
      <c r="K83" s="154"/>
      <c r="L83" s="155"/>
      <c r="M83" s="138"/>
      <c r="N83" s="156"/>
      <c r="O83" s="143"/>
      <c r="P83" s="168"/>
      <c r="Q83" s="164"/>
      <c r="R83" s="162">
        <f t="shared" si="2"/>
        <v>0</v>
      </c>
      <c r="S83" s="169" t="str">
        <f t="shared" si="3"/>
        <v>Ja</v>
      </c>
      <c r="T83" s="90" t="str">
        <f>IF(NOT(ISBLANK(A83)),IF(VLOOKUP(A83,'Angaben zur Einrichtung'!$A$45:$J$248,9,FALSE)="ja","Nein","Ja"),"-")</f>
        <v>-</v>
      </c>
    </row>
    <row r="84" spans="1:20" ht="30" customHeight="1" x14ac:dyDescent="0.3">
      <c r="A84" s="51"/>
      <c r="B84" s="32"/>
      <c r="C84" s="29"/>
      <c r="D84" s="30"/>
      <c r="E84" s="1"/>
      <c r="F84" s="149"/>
      <c r="G84" s="151"/>
      <c r="H84" s="150"/>
      <c r="I84" s="138"/>
      <c r="J84" s="156"/>
      <c r="K84" s="154"/>
      <c r="L84" s="155"/>
      <c r="M84" s="138"/>
      <c r="N84" s="156"/>
      <c r="O84" s="143"/>
      <c r="P84" s="168"/>
      <c r="Q84" s="164"/>
      <c r="R84" s="162">
        <f t="shared" si="2"/>
        <v>0</v>
      </c>
      <c r="S84" s="169" t="str">
        <f t="shared" si="3"/>
        <v>Ja</v>
      </c>
      <c r="T84" s="90" t="str">
        <f>IF(NOT(ISBLANK(A84)),IF(VLOOKUP(A84,'Angaben zur Einrichtung'!$A$45:$J$248,9,FALSE)="ja","Nein","Ja"),"-")</f>
        <v>-</v>
      </c>
    </row>
    <row r="85" spans="1:20" ht="30" customHeight="1" x14ac:dyDescent="0.3">
      <c r="A85" s="51"/>
      <c r="B85" s="32"/>
      <c r="C85" s="29"/>
      <c r="D85" s="30"/>
      <c r="E85" s="1"/>
      <c r="F85" s="149"/>
      <c r="G85" s="151"/>
      <c r="H85" s="150"/>
      <c r="I85" s="138"/>
      <c r="J85" s="156"/>
      <c r="K85" s="154"/>
      <c r="L85" s="155"/>
      <c r="M85" s="138"/>
      <c r="N85" s="156"/>
      <c r="O85" s="143"/>
      <c r="P85" s="168"/>
      <c r="Q85" s="164"/>
      <c r="R85" s="162">
        <f t="shared" si="2"/>
        <v>0</v>
      </c>
      <c r="S85" s="169" t="str">
        <f t="shared" si="3"/>
        <v>Ja</v>
      </c>
      <c r="T85" s="90" t="str">
        <f>IF(NOT(ISBLANK(A85)),IF(VLOOKUP(A85,'Angaben zur Einrichtung'!$A$45:$J$248,9,FALSE)="ja","Nein","Ja"),"-")</f>
        <v>-</v>
      </c>
    </row>
    <row r="86" spans="1:20" ht="30" customHeight="1" x14ac:dyDescent="0.3">
      <c r="A86" s="51"/>
      <c r="B86" s="32"/>
      <c r="C86" s="29"/>
      <c r="D86" s="30"/>
      <c r="E86" s="1"/>
      <c r="F86" s="149"/>
      <c r="G86" s="151"/>
      <c r="H86" s="150"/>
      <c r="I86" s="138"/>
      <c r="J86" s="156"/>
      <c r="K86" s="154"/>
      <c r="L86" s="155"/>
      <c r="M86" s="138"/>
      <c r="N86" s="156"/>
      <c r="O86" s="143"/>
      <c r="P86" s="168"/>
      <c r="Q86" s="164"/>
      <c r="R86" s="162">
        <f t="shared" si="2"/>
        <v>0</v>
      </c>
      <c r="S86" s="169" t="str">
        <f t="shared" si="3"/>
        <v>Ja</v>
      </c>
      <c r="T86" s="90" t="str">
        <f>IF(NOT(ISBLANK(A86)),IF(VLOOKUP(A86,'Angaben zur Einrichtung'!$A$45:$J$248,9,FALSE)="ja","Nein","Ja"),"-")</f>
        <v>-</v>
      </c>
    </row>
    <row r="87" spans="1:20" ht="30" customHeight="1" x14ac:dyDescent="0.3">
      <c r="A87" s="51"/>
      <c r="B87" s="32"/>
      <c r="C87" s="29"/>
      <c r="D87" s="30"/>
      <c r="E87" s="1"/>
      <c r="F87" s="149"/>
      <c r="G87" s="151"/>
      <c r="H87" s="150"/>
      <c r="I87" s="138"/>
      <c r="J87" s="156"/>
      <c r="K87" s="154"/>
      <c r="L87" s="155"/>
      <c r="M87" s="138"/>
      <c r="N87" s="156"/>
      <c r="O87" s="143"/>
      <c r="P87" s="168"/>
      <c r="Q87" s="164"/>
      <c r="R87" s="162">
        <f t="shared" si="2"/>
        <v>0</v>
      </c>
      <c r="S87" s="169" t="str">
        <f t="shared" si="3"/>
        <v>Ja</v>
      </c>
      <c r="T87" s="90" t="str">
        <f>IF(NOT(ISBLANK(A87)),IF(VLOOKUP(A87,'Angaben zur Einrichtung'!$A$45:$J$248,9,FALSE)="ja","Nein","Ja"),"-")</f>
        <v>-</v>
      </c>
    </row>
    <row r="88" spans="1:20" ht="30" customHeight="1" x14ac:dyDescent="0.3">
      <c r="A88" s="51"/>
      <c r="B88" s="32"/>
      <c r="C88" s="29"/>
      <c r="D88" s="30"/>
      <c r="E88" s="1"/>
      <c r="F88" s="149"/>
      <c r="G88" s="151"/>
      <c r="H88" s="150"/>
      <c r="I88" s="138"/>
      <c r="J88" s="156"/>
      <c r="K88" s="154"/>
      <c r="L88" s="155"/>
      <c r="M88" s="138"/>
      <c r="N88" s="156"/>
      <c r="O88" s="143"/>
      <c r="P88" s="168"/>
      <c r="Q88" s="164"/>
      <c r="R88" s="162">
        <f t="shared" si="2"/>
        <v>0</v>
      </c>
      <c r="S88" s="169" t="str">
        <f t="shared" si="3"/>
        <v>Ja</v>
      </c>
      <c r="T88" s="90" t="str">
        <f>IF(NOT(ISBLANK(A88)),IF(VLOOKUP(A88,'Angaben zur Einrichtung'!$A$45:$J$248,9,FALSE)="ja","Nein","Ja"),"-")</f>
        <v>-</v>
      </c>
    </row>
    <row r="89" spans="1:20" ht="30" customHeight="1" x14ac:dyDescent="0.3">
      <c r="A89" s="51"/>
      <c r="B89" s="32"/>
      <c r="C89" s="29"/>
      <c r="D89" s="30"/>
      <c r="E89" s="1"/>
      <c r="F89" s="149"/>
      <c r="G89" s="151"/>
      <c r="H89" s="150"/>
      <c r="I89" s="138"/>
      <c r="J89" s="156"/>
      <c r="K89" s="154"/>
      <c r="L89" s="155"/>
      <c r="M89" s="138"/>
      <c r="N89" s="156"/>
      <c r="O89" s="143"/>
      <c r="P89" s="168"/>
      <c r="Q89" s="164"/>
      <c r="R89" s="162">
        <f t="shared" si="2"/>
        <v>0</v>
      </c>
      <c r="S89" s="169" t="str">
        <f t="shared" si="3"/>
        <v>Ja</v>
      </c>
      <c r="T89" s="90" t="str">
        <f>IF(NOT(ISBLANK(A89)),IF(VLOOKUP(A89,'Angaben zur Einrichtung'!$A$45:$J$248,9,FALSE)="ja","Nein","Ja"),"-")</f>
        <v>-</v>
      </c>
    </row>
    <row r="90" spans="1:20" ht="30" customHeight="1" x14ac:dyDescent="0.3">
      <c r="A90" s="51"/>
      <c r="B90" s="32"/>
      <c r="C90" s="29"/>
      <c r="D90" s="30"/>
      <c r="E90" s="1"/>
      <c r="F90" s="149"/>
      <c r="G90" s="151"/>
      <c r="H90" s="150"/>
      <c r="I90" s="138"/>
      <c r="J90" s="156"/>
      <c r="K90" s="154"/>
      <c r="L90" s="155"/>
      <c r="M90" s="138"/>
      <c r="N90" s="156"/>
      <c r="O90" s="143"/>
      <c r="P90" s="168"/>
      <c r="Q90" s="164"/>
      <c r="R90" s="162">
        <f t="shared" si="2"/>
        <v>0</v>
      </c>
      <c r="S90" s="169" t="str">
        <f t="shared" si="3"/>
        <v>Ja</v>
      </c>
      <c r="T90" s="90" t="str">
        <f>IF(NOT(ISBLANK(A90)),IF(VLOOKUP(A90,'Angaben zur Einrichtung'!$A$45:$J$248,9,FALSE)="ja","Nein","Ja"),"-")</f>
        <v>-</v>
      </c>
    </row>
    <row r="91" spans="1:20" ht="30" customHeight="1" x14ac:dyDescent="0.3">
      <c r="A91" s="51"/>
      <c r="B91" s="32"/>
      <c r="C91" s="29"/>
      <c r="D91" s="30"/>
      <c r="E91" s="1"/>
      <c r="F91" s="149"/>
      <c r="G91" s="151"/>
      <c r="H91" s="150"/>
      <c r="I91" s="138"/>
      <c r="J91" s="156"/>
      <c r="K91" s="154"/>
      <c r="L91" s="155"/>
      <c r="M91" s="138"/>
      <c r="N91" s="156"/>
      <c r="O91" s="143"/>
      <c r="P91" s="168"/>
      <c r="Q91" s="164"/>
      <c r="R91" s="162">
        <f t="shared" si="2"/>
        <v>0</v>
      </c>
      <c r="S91" s="169" t="str">
        <f t="shared" si="3"/>
        <v>Ja</v>
      </c>
      <c r="T91" s="90" t="str">
        <f>IF(NOT(ISBLANK(A91)),IF(VLOOKUP(A91,'Angaben zur Einrichtung'!$A$45:$J$248,9,FALSE)="ja","Nein","Ja"),"-")</f>
        <v>-</v>
      </c>
    </row>
    <row r="92" spans="1:20" ht="30" customHeight="1" x14ac:dyDescent="0.3">
      <c r="A92" s="51"/>
      <c r="B92" s="32"/>
      <c r="C92" s="29"/>
      <c r="D92" s="30"/>
      <c r="E92" s="1"/>
      <c r="F92" s="149"/>
      <c r="G92" s="151"/>
      <c r="H92" s="150"/>
      <c r="I92" s="138"/>
      <c r="J92" s="156"/>
      <c r="K92" s="154"/>
      <c r="L92" s="155"/>
      <c r="M92" s="138"/>
      <c r="N92" s="156"/>
      <c r="O92" s="143"/>
      <c r="P92" s="168"/>
      <c r="Q92" s="164"/>
      <c r="R92" s="162">
        <f t="shared" si="2"/>
        <v>0</v>
      </c>
      <c r="S92" s="169" t="str">
        <f t="shared" si="3"/>
        <v>Ja</v>
      </c>
      <c r="T92" s="90" t="str">
        <f>IF(NOT(ISBLANK(A92)),IF(VLOOKUP(A92,'Angaben zur Einrichtung'!$A$45:$J$248,9,FALSE)="ja","Nein","Ja"),"-")</f>
        <v>-</v>
      </c>
    </row>
    <row r="93" spans="1:20" ht="30" customHeight="1" x14ac:dyDescent="0.3">
      <c r="A93" s="51"/>
      <c r="B93" s="32"/>
      <c r="C93" s="29"/>
      <c r="D93" s="30"/>
      <c r="E93" s="1"/>
      <c r="F93" s="149"/>
      <c r="G93" s="151"/>
      <c r="H93" s="150"/>
      <c r="I93" s="138"/>
      <c r="J93" s="156"/>
      <c r="K93" s="154"/>
      <c r="L93" s="155"/>
      <c r="M93" s="138"/>
      <c r="N93" s="156"/>
      <c r="O93" s="143"/>
      <c r="P93" s="168"/>
      <c r="Q93" s="164"/>
      <c r="R93" s="162">
        <f t="shared" si="2"/>
        <v>0</v>
      </c>
      <c r="S93" s="169" t="str">
        <f t="shared" si="3"/>
        <v>Ja</v>
      </c>
      <c r="T93" s="90" t="str">
        <f>IF(NOT(ISBLANK(A93)),IF(VLOOKUP(A93,'Angaben zur Einrichtung'!$A$45:$J$248,9,FALSE)="ja","Nein","Ja"),"-")</f>
        <v>-</v>
      </c>
    </row>
    <row r="94" spans="1:20" ht="30" customHeight="1" x14ac:dyDescent="0.3">
      <c r="A94" s="51"/>
      <c r="B94" s="32"/>
      <c r="C94" s="29"/>
      <c r="D94" s="30"/>
      <c r="E94" s="1"/>
      <c r="F94" s="149"/>
      <c r="G94" s="151"/>
      <c r="H94" s="150"/>
      <c r="I94" s="138"/>
      <c r="J94" s="156"/>
      <c r="K94" s="154"/>
      <c r="L94" s="155"/>
      <c r="M94" s="138"/>
      <c r="N94" s="156"/>
      <c r="O94" s="143"/>
      <c r="P94" s="168"/>
      <c r="Q94" s="164"/>
      <c r="R94" s="162">
        <f t="shared" si="2"/>
        <v>0</v>
      </c>
      <c r="S94" s="169" t="str">
        <f t="shared" si="3"/>
        <v>Ja</v>
      </c>
      <c r="T94" s="90" t="str">
        <f>IF(NOT(ISBLANK(A94)),IF(VLOOKUP(A94,'Angaben zur Einrichtung'!$A$45:$J$248,9,FALSE)="ja","Nein","Ja"),"-")</f>
        <v>-</v>
      </c>
    </row>
    <row r="95" spans="1:20" ht="30" customHeight="1" x14ac:dyDescent="0.3">
      <c r="A95" s="51"/>
      <c r="B95" s="32"/>
      <c r="C95" s="29"/>
      <c r="D95" s="30"/>
      <c r="E95" s="1"/>
      <c r="F95" s="149"/>
      <c r="G95" s="151"/>
      <c r="H95" s="150"/>
      <c r="I95" s="138"/>
      <c r="J95" s="156"/>
      <c r="K95" s="154"/>
      <c r="L95" s="155"/>
      <c r="M95" s="138"/>
      <c r="N95" s="156"/>
      <c r="O95" s="143"/>
      <c r="P95" s="168"/>
      <c r="Q95" s="164"/>
      <c r="R95" s="162">
        <f t="shared" si="2"/>
        <v>0</v>
      </c>
      <c r="S95" s="169" t="str">
        <f t="shared" si="3"/>
        <v>Ja</v>
      </c>
      <c r="T95" s="90" t="str">
        <f>IF(NOT(ISBLANK(A95)),IF(VLOOKUP(A95,'Angaben zur Einrichtung'!$A$45:$J$248,9,FALSE)="ja","Nein","Ja"),"-")</f>
        <v>-</v>
      </c>
    </row>
    <row r="96" spans="1:20" ht="30" customHeight="1" x14ac:dyDescent="0.3">
      <c r="A96" s="51"/>
      <c r="B96" s="32"/>
      <c r="C96" s="29"/>
      <c r="D96" s="30"/>
      <c r="E96" s="1"/>
      <c r="F96" s="149"/>
      <c r="G96" s="151"/>
      <c r="H96" s="150"/>
      <c r="I96" s="138"/>
      <c r="J96" s="156"/>
      <c r="K96" s="154"/>
      <c r="L96" s="155"/>
      <c r="M96" s="138"/>
      <c r="N96" s="156"/>
      <c r="O96" s="143"/>
      <c r="P96" s="168"/>
      <c r="Q96" s="164"/>
      <c r="R96" s="162">
        <f t="shared" si="2"/>
        <v>0</v>
      </c>
      <c r="S96" s="169" t="str">
        <f t="shared" si="3"/>
        <v>Ja</v>
      </c>
      <c r="T96" s="90" t="str">
        <f>IF(NOT(ISBLANK(A96)),IF(VLOOKUP(A96,'Angaben zur Einrichtung'!$A$45:$J$248,9,FALSE)="ja","Nein","Ja"),"-")</f>
        <v>-</v>
      </c>
    </row>
    <row r="97" spans="1:20" ht="30" customHeight="1" x14ac:dyDescent="0.3">
      <c r="A97" s="51"/>
      <c r="B97" s="32"/>
      <c r="C97" s="29"/>
      <c r="D97" s="30"/>
      <c r="E97" s="1"/>
      <c r="F97" s="149"/>
      <c r="G97" s="151"/>
      <c r="H97" s="150"/>
      <c r="I97" s="138"/>
      <c r="J97" s="156"/>
      <c r="K97" s="154"/>
      <c r="L97" s="155"/>
      <c r="M97" s="138"/>
      <c r="N97" s="156"/>
      <c r="O97" s="143"/>
      <c r="P97" s="168"/>
      <c r="Q97" s="164"/>
      <c r="R97" s="162">
        <f t="shared" si="2"/>
        <v>0</v>
      </c>
      <c r="S97" s="169" t="str">
        <f t="shared" si="3"/>
        <v>Ja</v>
      </c>
      <c r="T97" s="90" t="str">
        <f>IF(NOT(ISBLANK(A97)),IF(VLOOKUP(A97,'Angaben zur Einrichtung'!$A$45:$J$248,9,FALSE)="ja","Nein","Ja"),"-")</f>
        <v>-</v>
      </c>
    </row>
    <row r="98" spans="1:20" ht="30" customHeight="1" x14ac:dyDescent="0.3">
      <c r="A98" s="37"/>
      <c r="B98" s="32"/>
      <c r="C98" s="29"/>
      <c r="D98" s="30"/>
      <c r="E98" s="1"/>
      <c r="F98" s="149"/>
      <c r="G98" s="151"/>
      <c r="H98" s="150"/>
      <c r="I98" s="138"/>
      <c r="J98" s="156"/>
      <c r="K98" s="154"/>
      <c r="L98" s="155"/>
      <c r="M98" s="138"/>
      <c r="N98" s="156"/>
      <c r="O98" s="143"/>
      <c r="P98" s="168"/>
      <c r="Q98" s="164"/>
      <c r="R98" s="162">
        <f t="shared" si="2"/>
        <v>0</v>
      </c>
      <c r="S98" s="169" t="str">
        <f t="shared" si="3"/>
        <v>Ja</v>
      </c>
      <c r="T98" s="90" t="str">
        <f>IF(NOT(ISBLANK(A98)),IF(VLOOKUP(A98,'Angaben zur Einrichtung'!$A$45:$J$248,9,FALSE)="ja","Nein","Ja"),"-")</f>
        <v>-</v>
      </c>
    </row>
    <row r="99" spans="1:20" ht="30" customHeight="1" x14ac:dyDescent="0.3">
      <c r="A99" s="37"/>
      <c r="B99" s="32"/>
      <c r="C99" s="29"/>
      <c r="D99" s="30"/>
      <c r="E99" s="1"/>
      <c r="F99" s="149"/>
      <c r="G99" s="151"/>
      <c r="H99" s="150"/>
      <c r="I99" s="138"/>
      <c r="J99" s="156"/>
      <c r="K99" s="154"/>
      <c r="L99" s="155"/>
      <c r="M99" s="138"/>
      <c r="N99" s="156"/>
      <c r="O99" s="143"/>
      <c r="P99" s="168"/>
      <c r="Q99" s="164"/>
      <c r="R99" s="162">
        <f t="shared" si="2"/>
        <v>0</v>
      </c>
      <c r="S99" s="169" t="str">
        <f t="shared" si="3"/>
        <v>Ja</v>
      </c>
      <c r="T99" s="90" t="str">
        <f>IF(NOT(ISBLANK(A99)),IF(VLOOKUP(A99,'Angaben zur Einrichtung'!$A$45:$J$248,9,FALSE)="ja","Nein","Ja"),"-")</f>
        <v>-</v>
      </c>
    </row>
    <row r="100" spans="1:20" ht="30" customHeight="1" x14ac:dyDescent="0.3">
      <c r="A100" s="37"/>
      <c r="B100" s="32"/>
      <c r="C100" s="29"/>
      <c r="D100" s="30"/>
      <c r="E100" s="1"/>
      <c r="F100" s="149"/>
      <c r="G100" s="151"/>
      <c r="H100" s="150"/>
      <c r="I100" s="138"/>
      <c r="J100" s="156"/>
      <c r="K100" s="154"/>
      <c r="L100" s="155"/>
      <c r="M100" s="138"/>
      <c r="N100" s="156"/>
      <c r="O100" s="143"/>
      <c r="P100" s="168"/>
      <c r="Q100" s="164"/>
      <c r="R100" s="162">
        <f t="shared" si="2"/>
        <v>0</v>
      </c>
      <c r="S100" s="169" t="str">
        <f t="shared" si="3"/>
        <v>Ja</v>
      </c>
      <c r="T100" s="90" t="str">
        <f>IF(NOT(ISBLANK(A100)),IF(VLOOKUP(A100,'Angaben zur Einrichtung'!$A$45:$J$248,9,FALSE)="ja","Nein","Ja"),"-")</f>
        <v>-</v>
      </c>
    </row>
    <row r="101" spans="1:20" x14ac:dyDescent="0.3">
      <c r="B101" s="36"/>
    </row>
  </sheetData>
  <sheetProtection algorithmName="SHA-512" hashValue="sSCl//1enHOXhVO40ISTDwj7QnOXwPsJ120slD0DeqfRUbBhqN0URkw2DOlo509XDEC4thfOIWEluqWGt+tpag==" saltValue="nMULai0HLZTW5jp8EWZ0IQ==" spinCount="100000" sheet="1" objects="1" scenarios="1" selectLockedCells="1"/>
  <mergeCells count="9">
    <mergeCell ref="R1:R3"/>
    <mergeCell ref="S1:S2"/>
    <mergeCell ref="A1:D3"/>
    <mergeCell ref="E1:Q1"/>
    <mergeCell ref="E2:H2"/>
    <mergeCell ref="I2:P2"/>
    <mergeCell ref="E3:H3"/>
    <mergeCell ref="I3:L3"/>
    <mergeCell ref="M3:Q3"/>
  </mergeCells>
  <conditionalFormatting sqref="D5:D100">
    <cfRule type="containsText" dxfId="2" priority="2" operator="containsText" text="Schule (Herbst 2021)">
      <formula>NOT(ISERROR(SEARCH("Schule (Herbst 2021)",D5)))</formula>
    </cfRule>
    <cfRule type="containsText" dxfId="1" priority="3" operator="containsText" text="Schule (Herbst 2020)">
      <formula>NOT(ISERROR(SEARCH("Schule (Herbst 2020)",D5)))</formula>
    </cfRule>
  </conditionalFormatting>
  <dataValidations count="1">
    <dataValidation type="whole" allowBlank="1" showInputMessage="1" showErrorMessage="1" sqref="E5:Q100" xr:uid="{00000000-0002-0000-0500-000000000000}">
      <formula1>0</formula1>
      <formula2>3</formula2>
    </dataValidation>
  </dataValidations>
  <pageMargins left="0.7" right="0.7" top="0.78740157499999996" bottom="0.78740157499999996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LastZ"/>
  <dimension ref="A1:T101"/>
  <sheetViews>
    <sheetView zoomScaleNormal="100" workbookViewId="0">
      <selection activeCell="E5" sqref="E5"/>
    </sheetView>
  </sheetViews>
  <sheetFormatPr baseColWidth="10" defaultColWidth="11.44140625" defaultRowHeight="14.4" x14ac:dyDescent="0.3"/>
  <cols>
    <col min="1" max="1" width="16.5546875" style="36" customWidth="1"/>
    <col min="2" max="2" width="14.44140625" style="39" customWidth="1"/>
    <col min="3" max="3" width="15.5546875" style="27" customWidth="1"/>
    <col min="4" max="4" width="22.44140625" style="27" customWidth="1"/>
    <col min="5" max="16" width="6.5546875" style="27" customWidth="1"/>
    <col min="17" max="17" width="7" style="170" customWidth="1"/>
    <col min="18" max="19" width="11.5546875" style="40" customWidth="1"/>
    <col min="20" max="20" width="13" style="40" customWidth="1"/>
    <col min="21" max="16384" width="11.44140625" style="27"/>
  </cols>
  <sheetData>
    <row r="1" spans="1:20" ht="37.5" customHeight="1" x14ac:dyDescent="0.35">
      <c r="A1" s="300" t="s">
        <v>0</v>
      </c>
      <c r="B1" s="301"/>
      <c r="C1" s="301"/>
      <c r="D1" s="302"/>
      <c r="E1" s="309" t="s">
        <v>164</v>
      </c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298" t="s">
        <v>32</v>
      </c>
      <c r="S1" s="298" t="s">
        <v>3</v>
      </c>
      <c r="T1" s="160" t="s">
        <v>162</v>
      </c>
    </row>
    <row r="2" spans="1:20" ht="69" customHeight="1" x14ac:dyDescent="0.3">
      <c r="A2" s="303"/>
      <c r="B2" s="304"/>
      <c r="C2" s="304"/>
      <c r="D2" s="305"/>
      <c r="E2" s="313" t="s">
        <v>143</v>
      </c>
      <c r="F2" s="313"/>
      <c r="G2" s="313"/>
      <c r="H2" s="327"/>
      <c r="I2" s="328" t="s">
        <v>144</v>
      </c>
      <c r="J2" s="328"/>
      <c r="K2" s="328"/>
      <c r="L2" s="328"/>
      <c r="M2" s="328"/>
      <c r="N2" s="328"/>
      <c r="O2" s="328"/>
      <c r="P2" s="328"/>
      <c r="Q2" s="171" t="s">
        <v>170</v>
      </c>
      <c r="R2" s="321"/>
      <c r="S2" s="299"/>
      <c r="T2" s="161" t="s">
        <v>163</v>
      </c>
    </row>
    <row r="3" spans="1:20" ht="25.5" customHeight="1" x14ac:dyDescent="0.3">
      <c r="A3" s="306"/>
      <c r="B3" s="307"/>
      <c r="C3" s="307"/>
      <c r="D3" s="308"/>
      <c r="E3" s="324" t="s">
        <v>145</v>
      </c>
      <c r="F3" s="324"/>
      <c r="G3" s="324"/>
      <c r="H3" s="317"/>
      <c r="I3" s="318" t="s">
        <v>146</v>
      </c>
      <c r="J3" s="318"/>
      <c r="K3" s="318"/>
      <c r="L3" s="320"/>
      <c r="M3" s="318" t="s">
        <v>147</v>
      </c>
      <c r="N3" s="318"/>
      <c r="O3" s="318"/>
      <c r="P3" s="318"/>
      <c r="Q3" s="320"/>
      <c r="R3" s="299"/>
      <c r="S3" s="113" t="s">
        <v>2</v>
      </c>
      <c r="T3" s="113" t="s">
        <v>2</v>
      </c>
    </row>
    <row r="4" spans="1:20" ht="29.4" customHeight="1" thickBot="1" x14ac:dyDescent="0.35">
      <c r="A4" s="106" t="s">
        <v>26</v>
      </c>
      <c r="B4" s="107" t="s">
        <v>81</v>
      </c>
      <c r="C4" s="108" t="s">
        <v>1</v>
      </c>
      <c r="D4" s="108" t="s">
        <v>51</v>
      </c>
      <c r="E4" s="134" t="s">
        <v>148</v>
      </c>
      <c r="F4" s="148" t="s">
        <v>149</v>
      </c>
      <c r="G4" s="148" t="s">
        <v>156</v>
      </c>
      <c r="H4" s="135" t="s">
        <v>167</v>
      </c>
      <c r="I4" s="136" t="s">
        <v>165</v>
      </c>
      <c r="J4" s="148" t="s">
        <v>168</v>
      </c>
      <c r="K4" s="148" t="s">
        <v>166</v>
      </c>
      <c r="L4" s="135" t="s">
        <v>169</v>
      </c>
      <c r="M4" s="136" t="s">
        <v>152</v>
      </c>
      <c r="N4" s="148" t="s">
        <v>157</v>
      </c>
      <c r="O4" s="148" t="s">
        <v>153</v>
      </c>
      <c r="P4" s="148" t="s">
        <v>158</v>
      </c>
      <c r="Q4" s="135" t="s">
        <v>159</v>
      </c>
      <c r="R4" s="114" t="s">
        <v>161</v>
      </c>
      <c r="S4" s="114" t="s">
        <v>31</v>
      </c>
      <c r="T4" s="114" t="s">
        <v>31</v>
      </c>
    </row>
    <row r="5" spans="1:20" ht="30" customHeight="1" x14ac:dyDescent="0.3">
      <c r="A5" s="52"/>
      <c r="B5" s="28"/>
      <c r="C5" s="29"/>
      <c r="D5" s="30"/>
      <c r="E5" s="1"/>
      <c r="F5" s="149"/>
      <c r="G5" s="151"/>
      <c r="H5" s="150"/>
      <c r="I5" s="138"/>
      <c r="J5" s="156"/>
      <c r="K5" s="154"/>
      <c r="L5" s="155"/>
      <c r="M5" s="138"/>
      <c r="N5" s="156"/>
      <c r="O5" s="143"/>
      <c r="P5" s="168"/>
      <c r="Q5" s="164"/>
      <c r="R5" s="165">
        <f>SUM(E5:Q5)</f>
        <v>0</v>
      </c>
      <c r="S5" s="41" t="str">
        <f>IF(AND(E5+F5&gt;5,I5+K5&gt;5,M5+O5&gt;5,G5+H5&gt;3,J5+L5&gt;3,N5+P5+Q5&gt;5),"Nein","Ja")</f>
        <v>Ja</v>
      </c>
      <c r="T5" s="90" t="str">
        <f>IF(NOT(ISBLANK(A5)),IF(VLOOKUP(A5,'Angaben zur Einrichtung'!$A$45:$J$248,9,FALSE)="ja","Nein","Ja"),"-")</f>
        <v>-</v>
      </c>
    </row>
    <row r="6" spans="1:20" ht="30" customHeight="1" x14ac:dyDescent="0.3">
      <c r="A6" s="51"/>
      <c r="B6" s="32"/>
      <c r="C6" s="29"/>
      <c r="D6" s="34"/>
      <c r="E6" s="1"/>
      <c r="F6" s="149"/>
      <c r="G6" s="151"/>
      <c r="H6" s="150"/>
      <c r="I6" s="138"/>
      <c r="J6" s="156"/>
      <c r="K6" s="154"/>
      <c r="L6" s="155"/>
      <c r="M6" s="138"/>
      <c r="N6" s="156"/>
      <c r="O6" s="143"/>
      <c r="P6" s="168"/>
      <c r="Q6" s="164"/>
      <c r="R6" s="166">
        <f>SUM(E6:Q6)</f>
        <v>0</v>
      </c>
      <c r="S6" s="35" t="str">
        <f t="shared" ref="S6:S69" si="0">IF(AND(E6+F6&gt;5,I6+K6&gt;5,M6+O6&gt;5,G6+H6&gt;3,J6+L6&gt;3,N6+P6+Q6&gt;5),"Nein","Ja")</f>
        <v>Ja</v>
      </c>
      <c r="T6" s="90" t="str">
        <f>IF(NOT(ISBLANK(A6)),IF(VLOOKUP(A6,'Angaben zur Einrichtung'!$A$45:$J$248,9,FALSE)="ja","Nein","Ja"),"-")</f>
        <v>-</v>
      </c>
    </row>
    <row r="7" spans="1:20" ht="30" customHeight="1" x14ac:dyDescent="0.3">
      <c r="A7" s="51"/>
      <c r="B7" s="32"/>
      <c r="C7" s="29"/>
      <c r="D7" s="34"/>
      <c r="E7" s="1"/>
      <c r="F7" s="149"/>
      <c r="G7" s="151"/>
      <c r="H7" s="150"/>
      <c r="I7" s="138"/>
      <c r="J7" s="156"/>
      <c r="K7" s="154"/>
      <c r="L7" s="155"/>
      <c r="M7" s="138"/>
      <c r="N7" s="156"/>
      <c r="O7" s="143"/>
      <c r="P7" s="168"/>
      <c r="Q7" s="164"/>
      <c r="R7" s="166">
        <f t="shared" ref="R7:R70" si="1">SUM(E7:Q7)</f>
        <v>0</v>
      </c>
      <c r="S7" s="35" t="str">
        <f t="shared" si="0"/>
        <v>Ja</v>
      </c>
      <c r="T7" s="90" t="str">
        <f>IF(NOT(ISBLANK(A7)),IF(VLOOKUP(A7,'Angaben zur Einrichtung'!$A$45:$J$248,9,FALSE)="ja","Nein","Ja"),"-")</f>
        <v>-</v>
      </c>
    </row>
    <row r="8" spans="1:20" ht="30" customHeight="1" x14ac:dyDescent="0.3">
      <c r="A8" s="51"/>
      <c r="B8" s="32"/>
      <c r="C8" s="29"/>
      <c r="D8" s="34"/>
      <c r="E8" s="1"/>
      <c r="F8" s="149"/>
      <c r="G8" s="151"/>
      <c r="H8" s="150"/>
      <c r="I8" s="138"/>
      <c r="J8" s="156"/>
      <c r="K8" s="154"/>
      <c r="L8" s="155"/>
      <c r="M8" s="138"/>
      <c r="N8" s="156"/>
      <c r="O8" s="143"/>
      <c r="P8" s="168"/>
      <c r="Q8" s="164"/>
      <c r="R8" s="166">
        <f t="shared" si="1"/>
        <v>0</v>
      </c>
      <c r="S8" s="35" t="str">
        <f t="shared" si="0"/>
        <v>Ja</v>
      </c>
      <c r="T8" s="90" t="str">
        <f>IF(NOT(ISBLANK(A8)),IF(VLOOKUP(A8,'Angaben zur Einrichtung'!$A$45:$J$248,9,FALSE)="ja","Nein","Ja"),"-")</f>
        <v>-</v>
      </c>
    </row>
    <row r="9" spans="1:20" ht="30" customHeight="1" x14ac:dyDescent="0.3">
      <c r="A9" s="51"/>
      <c r="B9" s="32"/>
      <c r="C9" s="29"/>
      <c r="D9" s="34"/>
      <c r="E9" s="138"/>
      <c r="F9" s="154"/>
      <c r="G9" s="156"/>
      <c r="H9" s="155"/>
      <c r="I9" s="138"/>
      <c r="J9" s="156"/>
      <c r="K9" s="154"/>
      <c r="L9" s="155"/>
      <c r="M9" s="138"/>
      <c r="N9" s="156"/>
      <c r="O9" s="143"/>
      <c r="P9" s="168"/>
      <c r="Q9" s="164"/>
      <c r="R9" s="166">
        <f t="shared" si="1"/>
        <v>0</v>
      </c>
      <c r="S9" s="35" t="str">
        <f t="shared" si="0"/>
        <v>Ja</v>
      </c>
      <c r="T9" s="90" t="str">
        <f>IF(NOT(ISBLANK(A9)),IF(VLOOKUP(A9,'Angaben zur Einrichtung'!$A$45:$J$248,9,FALSE)="ja","Nein","Ja"),"-")</f>
        <v>-</v>
      </c>
    </row>
    <row r="10" spans="1:20" ht="30" customHeight="1" x14ac:dyDescent="0.3">
      <c r="A10" s="51"/>
      <c r="B10" s="32"/>
      <c r="C10" s="29"/>
      <c r="D10" s="34"/>
      <c r="E10" s="138"/>
      <c r="F10" s="154"/>
      <c r="G10" s="156"/>
      <c r="H10" s="155"/>
      <c r="I10" s="138"/>
      <c r="J10" s="156"/>
      <c r="K10" s="154"/>
      <c r="L10" s="155"/>
      <c r="M10" s="138"/>
      <c r="N10" s="156"/>
      <c r="O10" s="143"/>
      <c r="P10" s="168"/>
      <c r="Q10" s="164"/>
      <c r="R10" s="166">
        <f t="shared" si="1"/>
        <v>0</v>
      </c>
      <c r="S10" s="35" t="str">
        <f t="shared" si="0"/>
        <v>Ja</v>
      </c>
      <c r="T10" s="90" t="str">
        <f>IF(NOT(ISBLANK(A10)),IF(VLOOKUP(A10,'Angaben zur Einrichtung'!$A$45:$J$248,9,FALSE)="ja","Nein","Ja"),"-")</f>
        <v>-</v>
      </c>
    </row>
    <row r="11" spans="1:20" ht="30" customHeight="1" x14ac:dyDescent="0.3">
      <c r="A11" s="51"/>
      <c r="B11" s="32"/>
      <c r="C11" s="29"/>
      <c r="D11" s="34"/>
      <c r="E11" s="138"/>
      <c r="F11" s="154"/>
      <c r="G11" s="156"/>
      <c r="H11" s="155"/>
      <c r="I11" s="138"/>
      <c r="J11" s="156"/>
      <c r="K11" s="154"/>
      <c r="L11" s="155"/>
      <c r="M11" s="138"/>
      <c r="N11" s="156"/>
      <c r="O11" s="143"/>
      <c r="P11" s="168"/>
      <c r="Q11" s="164"/>
      <c r="R11" s="166">
        <f t="shared" si="1"/>
        <v>0</v>
      </c>
      <c r="S11" s="35" t="str">
        <f t="shared" si="0"/>
        <v>Ja</v>
      </c>
      <c r="T11" s="90" t="str">
        <f>IF(NOT(ISBLANK(A11)),IF(VLOOKUP(A11,'Angaben zur Einrichtung'!$A$45:$J$248,9,FALSE)="ja","Nein","Ja"),"-")</f>
        <v>-</v>
      </c>
    </row>
    <row r="12" spans="1:20" ht="30" customHeight="1" x14ac:dyDescent="0.3">
      <c r="A12" s="51"/>
      <c r="B12" s="32"/>
      <c r="C12" s="29"/>
      <c r="D12" s="34"/>
      <c r="E12" s="138"/>
      <c r="F12" s="154"/>
      <c r="G12" s="156"/>
      <c r="H12" s="155"/>
      <c r="I12" s="138"/>
      <c r="J12" s="156"/>
      <c r="K12" s="154"/>
      <c r="L12" s="155"/>
      <c r="M12" s="138"/>
      <c r="N12" s="156"/>
      <c r="O12" s="143"/>
      <c r="P12" s="168"/>
      <c r="Q12" s="164"/>
      <c r="R12" s="166">
        <f t="shared" si="1"/>
        <v>0</v>
      </c>
      <c r="S12" s="35" t="str">
        <f t="shared" si="0"/>
        <v>Ja</v>
      </c>
      <c r="T12" s="90" t="str">
        <f>IF(NOT(ISBLANK(A12)),IF(VLOOKUP(A12,'Angaben zur Einrichtung'!$A$45:$J$248,9,FALSE)="ja","Nein","Ja"),"-")</f>
        <v>-</v>
      </c>
    </row>
    <row r="13" spans="1:20" ht="30" customHeight="1" x14ac:dyDescent="0.3">
      <c r="A13" s="51"/>
      <c r="B13" s="32"/>
      <c r="C13" s="29"/>
      <c r="D13" s="34"/>
      <c r="E13" s="138"/>
      <c r="F13" s="154"/>
      <c r="G13" s="156"/>
      <c r="H13" s="155"/>
      <c r="I13" s="138"/>
      <c r="J13" s="156"/>
      <c r="K13" s="154"/>
      <c r="L13" s="155"/>
      <c r="M13" s="138"/>
      <c r="N13" s="156"/>
      <c r="O13" s="143"/>
      <c r="P13" s="168"/>
      <c r="Q13" s="164"/>
      <c r="R13" s="166">
        <f t="shared" si="1"/>
        <v>0</v>
      </c>
      <c r="S13" s="35" t="str">
        <f t="shared" si="0"/>
        <v>Ja</v>
      </c>
      <c r="T13" s="90" t="str">
        <f>IF(NOT(ISBLANK(A13)),IF(VLOOKUP(A13,'Angaben zur Einrichtung'!$A$45:$J$248,9,FALSE)="ja","Nein","Ja"),"-")</f>
        <v>-</v>
      </c>
    </row>
    <row r="14" spans="1:20" ht="30" customHeight="1" x14ac:dyDescent="0.3">
      <c r="A14" s="51"/>
      <c r="B14" s="32"/>
      <c r="C14" s="29"/>
      <c r="D14" s="34"/>
      <c r="E14" s="138"/>
      <c r="F14" s="154"/>
      <c r="G14" s="156"/>
      <c r="H14" s="155"/>
      <c r="I14" s="138"/>
      <c r="J14" s="156"/>
      <c r="K14" s="154"/>
      <c r="L14" s="155"/>
      <c r="M14" s="138"/>
      <c r="N14" s="156"/>
      <c r="O14" s="143"/>
      <c r="P14" s="168"/>
      <c r="Q14" s="164"/>
      <c r="R14" s="166">
        <f t="shared" si="1"/>
        <v>0</v>
      </c>
      <c r="S14" s="35" t="str">
        <f t="shared" si="0"/>
        <v>Ja</v>
      </c>
      <c r="T14" s="90" t="str">
        <f>IF(NOT(ISBLANK(A14)),IF(VLOOKUP(A14,'Angaben zur Einrichtung'!$A$45:$J$248,9,FALSE)="ja","Nein","Ja"),"-")</f>
        <v>-</v>
      </c>
    </row>
    <row r="15" spans="1:20" ht="30" customHeight="1" x14ac:dyDescent="0.3">
      <c r="A15" s="51"/>
      <c r="B15" s="32"/>
      <c r="C15" s="29"/>
      <c r="D15" s="34"/>
      <c r="E15" s="138"/>
      <c r="F15" s="154"/>
      <c r="G15" s="156"/>
      <c r="H15" s="155"/>
      <c r="I15" s="138"/>
      <c r="J15" s="156"/>
      <c r="K15" s="154"/>
      <c r="L15" s="155"/>
      <c r="M15" s="138"/>
      <c r="N15" s="156"/>
      <c r="O15" s="143"/>
      <c r="P15" s="168"/>
      <c r="Q15" s="164"/>
      <c r="R15" s="166">
        <f t="shared" si="1"/>
        <v>0</v>
      </c>
      <c r="S15" s="35" t="str">
        <f t="shared" si="0"/>
        <v>Ja</v>
      </c>
      <c r="T15" s="90" t="str">
        <f>IF(NOT(ISBLANK(A15)),IF(VLOOKUP(A15,'Angaben zur Einrichtung'!$A$45:$J$248,9,FALSE)="ja","Nein","Ja"),"-")</f>
        <v>-</v>
      </c>
    </row>
    <row r="16" spans="1:20" ht="30" customHeight="1" x14ac:dyDescent="0.3">
      <c r="A16" s="51"/>
      <c r="B16" s="32"/>
      <c r="C16" s="29"/>
      <c r="D16" s="34"/>
      <c r="E16" s="138"/>
      <c r="F16" s="154"/>
      <c r="G16" s="156"/>
      <c r="H16" s="155"/>
      <c r="I16" s="138"/>
      <c r="J16" s="156"/>
      <c r="K16" s="154"/>
      <c r="L16" s="155"/>
      <c r="M16" s="138"/>
      <c r="N16" s="156"/>
      <c r="O16" s="143"/>
      <c r="P16" s="168"/>
      <c r="Q16" s="164"/>
      <c r="R16" s="166">
        <f t="shared" si="1"/>
        <v>0</v>
      </c>
      <c r="S16" s="35" t="str">
        <f t="shared" si="0"/>
        <v>Ja</v>
      </c>
      <c r="T16" s="90" t="str">
        <f>IF(NOT(ISBLANK(A16)),IF(VLOOKUP(A16,'Angaben zur Einrichtung'!$A$45:$J$248,9,FALSE)="ja","Nein","Ja"),"-")</f>
        <v>-</v>
      </c>
    </row>
    <row r="17" spans="1:20" ht="30" customHeight="1" x14ac:dyDescent="0.3">
      <c r="A17" s="51"/>
      <c r="B17" s="32"/>
      <c r="C17" s="29"/>
      <c r="D17" s="34"/>
      <c r="E17" s="138"/>
      <c r="F17" s="154"/>
      <c r="G17" s="156"/>
      <c r="H17" s="155"/>
      <c r="I17" s="138"/>
      <c r="J17" s="156"/>
      <c r="K17" s="154"/>
      <c r="L17" s="155"/>
      <c r="M17" s="138"/>
      <c r="N17" s="156"/>
      <c r="O17" s="143"/>
      <c r="P17" s="168"/>
      <c r="Q17" s="164"/>
      <c r="R17" s="166">
        <f t="shared" si="1"/>
        <v>0</v>
      </c>
      <c r="S17" s="35" t="str">
        <f t="shared" si="0"/>
        <v>Ja</v>
      </c>
      <c r="T17" s="90" t="str">
        <f>IF(NOT(ISBLANK(A17)),IF(VLOOKUP(A17,'Angaben zur Einrichtung'!$A$45:$J$248,9,FALSE)="ja","Nein","Ja"),"-")</f>
        <v>-</v>
      </c>
    </row>
    <row r="18" spans="1:20" ht="30" customHeight="1" x14ac:dyDescent="0.3">
      <c r="A18" s="51"/>
      <c r="B18" s="32"/>
      <c r="C18" s="29"/>
      <c r="D18" s="34"/>
      <c r="E18" s="138"/>
      <c r="F18" s="154"/>
      <c r="G18" s="156"/>
      <c r="H18" s="155"/>
      <c r="I18" s="138"/>
      <c r="J18" s="156"/>
      <c r="K18" s="154"/>
      <c r="L18" s="155"/>
      <c r="M18" s="138"/>
      <c r="N18" s="156"/>
      <c r="O18" s="143"/>
      <c r="P18" s="168"/>
      <c r="Q18" s="164"/>
      <c r="R18" s="166">
        <f t="shared" si="1"/>
        <v>0</v>
      </c>
      <c r="S18" s="35" t="str">
        <f t="shared" si="0"/>
        <v>Ja</v>
      </c>
      <c r="T18" s="90" t="str">
        <f>IF(NOT(ISBLANK(A18)),IF(VLOOKUP(A18,'Angaben zur Einrichtung'!$A$45:$J$248,9,FALSE)="ja","Nein","Ja"),"-")</f>
        <v>-</v>
      </c>
    </row>
    <row r="19" spans="1:20" ht="30" customHeight="1" x14ac:dyDescent="0.3">
      <c r="A19" s="51"/>
      <c r="B19" s="32"/>
      <c r="C19" s="29"/>
      <c r="D19" s="34"/>
      <c r="E19" s="138"/>
      <c r="F19" s="154"/>
      <c r="G19" s="156"/>
      <c r="H19" s="155"/>
      <c r="I19" s="138"/>
      <c r="J19" s="156"/>
      <c r="K19" s="154"/>
      <c r="L19" s="155"/>
      <c r="M19" s="138"/>
      <c r="N19" s="156"/>
      <c r="O19" s="143"/>
      <c r="P19" s="168"/>
      <c r="Q19" s="164"/>
      <c r="R19" s="166">
        <f t="shared" si="1"/>
        <v>0</v>
      </c>
      <c r="S19" s="35" t="str">
        <f t="shared" si="0"/>
        <v>Ja</v>
      </c>
      <c r="T19" s="90" t="str">
        <f>IF(NOT(ISBLANK(A19)),IF(VLOOKUP(A19,'Angaben zur Einrichtung'!$A$45:$J$248,9,FALSE)="ja","Nein","Ja"),"-")</f>
        <v>-</v>
      </c>
    </row>
    <row r="20" spans="1:20" ht="30" customHeight="1" x14ac:dyDescent="0.3">
      <c r="A20" s="51"/>
      <c r="B20" s="32"/>
      <c r="C20" s="29"/>
      <c r="D20" s="34"/>
      <c r="E20" s="138"/>
      <c r="F20" s="154"/>
      <c r="G20" s="156"/>
      <c r="H20" s="155"/>
      <c r="I20" s="138"/>
      <c r="J20" s="156"/>
      <c r="K20" s="154"/>
      <c r="L20" s="155"/>
      <c r="M20" s="138"/>
      <c r="N20" s="156"/>
      <c r="O20" s="143"/>
      <c r="P20" s="168"/>
      <c r="Q20" s="164"/>
      <c r="R20" s="166">
        <f t="shared" si="1"/>
        <v>0</v>
      </c>
      <c r="S20" s="35" t="str">
        <f t="shared" si="0"/>
        <v>Ja</v>
      </c>
      <c r="T20" s="90" t="str">
        <f>IF(NOT(ISBLANK(A20)),IF(VLOOKUP(A20,'Angaben zur Einrichtung'!$A$45:$J$248,9,FALSE)="ja","Nein","Ja"),"-")</f>
        <v>-</v>
      </c>
    </row>
    <row r="21" spans="1:20" ht="30" customHeight="1" x14ac:dyDescent="0.3">
      <c r="A21" s="51"/>
      <c r="B21" s="32"/>
      <c r="C21" s="29"/>
      <c r="D21" s="34"/>
      <c r="E21" s="138"/>
      <c r="F21" s="154"/>
      <c r="G21" s="156"/>
      <c r="H21" s="155"/>
      <c r="I21" s="138"/>
      <c r="J21" s="156"/>
      <c r="K21" s="154"/>
      <c r="L21" s="155"/>
      <c r="M21" s="138"/>
      <c r="N21" s="156"/>
      <c r="O21" s="143"/>
      <c r="P21" s="168"/>
      <c r="Q21" s="164"/>
      <c r="R21" s="166">
        <f t="shared" si="1"/>
        <v>0</v>
      </c>
      <c r="S21" s="35" t="str">
        <f t="shared" si="0"/>
        <v>Ja</v>
      </c>
      <c r="T21" s="90" t="str">
        <f>IF(NOT(ISBLANK(A21)),IF(VLOOKUP(A21,'Angaben zur Einrichtung'!$A$45:$J$248,9,FALSE)="ja","Nein","Ja"),"-")</f>
        <v>-</v>
      </c>
    </row>
    <row r="22" spans="1:20" ht="30" customHeight="1" x14ac:dyDescent="0.3">
      <c r="A22" s="51"/>
      <c r="B22" s="32"/>
      <c r="C22" s="29"/>
      <c r="D22" s="34"/>
      <c r="E22" s="138"/>
      <c r="F22" s="154"/>
      <c r="G22" s="156"/>
      <c r="H22" s="155"/>
      <c r="I22" s="138"/>
      <c r="J22" s="156"/>
      <c r="K22" s="154"/>
      <c r="L22" s="155"/>
      <c r="M22" s="138"/>
      <c r="N22" s="156"/>
      <c r="O22" s="143"/>
      <c r="P22" s="168"/>
      <c r="Q22" s="164"/>
      <c r="R22" s="166">
        <f t="shared" si="1"/>
        <v>0</v>
      </c>
      <c r="S22" s="35" t="str">
        <f t="shared" si="0"/>
        <v>Ja</v>
      </c>
      <c r="T22" s="90" t="str">
        <f>IF(NOT(ISBLANK(A22)),IF(VLOOKUP(A22,'Angaben zur Einrichtung'!$A$45:$J$248,9,FALSE)="ja","Nein","Ja"),"-")</f>
        <v>-</v>
      </c>
    </row>
    <row r="23" spans="1:20" ht="30" customHeight="1" x14ac:dyDescent="0.3">
      <c r="A23" s="51"/>
      <c r="B23" s="32"/>
      <c r="C23" s="29"/>
      <c r="D23" s="34"/>
      <c r="E23" s="138"/>
      <c r="F23" s="154"/>
      <c r="G23" s="156"/>
      <c r="H23" s="155"/>
      <c r="I23" s="138"/>
      <c r="J23" s="156"/>
      <c r="K23" s="154"/>
      <c r="L23" s="155"/>
      <c r="M23" s="138"/>
      <c r="N23" s="156"/>
      <c r="O23" s="143"/>
      <c r="P23" s="168"/>
      <c r="Q23" s="164"/>
      <c r="R23" s="166">
        <f t="shared" si="1"/>
        <v>0</v>
      </c>
      <c r="S23" s="35" t="str">
        <f t="shared" si="0"/>
        <v>Ja</v>
      </c>
      <c r="T23" s="90" t="str">
        <f>IF(NOT(ISBLANK(A23)),IF(VLOOKUP(A23,'Angaben zur Einrichtung'!$A$45:$J$248,9,FALSE)="ja","Nein","Ja"),"-")</f>
        <v>-</v>
      </c>
    </row>
    <row r="24" spans="1:20" ht="30" customHeight="1" x14ac:dyDescent="0.3">
      <c r="A24" s="51"/>
      <c r="B24" s="32"/>
      <c r="C24" s="29"/>
      <c r="D24" s="34"/>
      <c r="E24" s="138"/>
      <c r="F24" s="154"/>
      <c r="G24" s="156"/>
      <c r="H24" s="155"/>
      <c r="I24" s="138"/>
      <c r="J24" s="156"/>
      <c r="K24" s="154"/>
      <c r="L24" s="155"/>
      <c r="M24" s="138"/>
      <c r="N24" s="156"/>
      <c r="O24" s="143"/>
      <c r="P24" s="168"/>
      <c r="Q24" s="164"/>
      <c r="R24" s="166">
        <f t="shared" si="1"/>
        <v>0</v>
      </c>
      <c r="S24" s="35" t="str">
        <f t="shared" si="0"/>
        <v>Ja</v>
      </c>
      <c r="T24" s="90" t="str">
        <f>IF(NOT(ISBLANK(A24)),IF(VLOOKUP(A24,'Angaben zur Einrichtung'!$A$45:$J$248,9,FALSE)="ja","Nein","Ja"),"-")</f>
        <v>-</v>
      </c>
    </row>
    <row r="25" spans="1:20" ht="30" customHeight="1" x14ac:dyDescent="0.3">
      <c r="A25" s="51"/>
      <c r="B25" s="32"/>
      <c r="C25" s="29"/>
      <c r="D25" s="34"/>
      <c r="E25" s="138"/>
      <c r="F25" s="154"/>
      <c r="G25" s="156"/>
      <c r="H25" s="155"/>
      <c r="I25" s="138"/>
      <c r="J25" s="156"/>
      <c r="K25" s="154"/>
      <c r="L25" s="155"/>
      <c r="M25" s="138"/>
      <c r="N25" s="156"/>
      <c r="O25" s="143"/>
      <c r="P25" s="168"/>
      <c r="Q25" s="164"/>
      <c r="R25" s="166">
        <f t="shared" si="1"/>
        <v>0</v>
      </c>
      <c r="S25" s="35" t="str">
        <f t="shared" si="0"/>
        <v>Ja</v>
      </c>
      <c r="T25" s="90" t="str">
        <f>IF(NOT(ISBLANK(A25)),IF(VLOOKUP(A25,'Angaben zur Einrichtung'!$A$45:$J$248,9,FALSE)="ja","Nein","Ja"),"-")</f>
        <v>-</v>
      </c>
    </row>
    <row r="26" spans="1:20" ht="30" customHeight="1" x14ac:dyDescent="0.3">
      <c r="A26" s="51"/>
      <c r="B26" s="32"/>
      <c r="C26" s="29"/>
      <c r="D26" s="34"/>
      <c r="E26" s="138"/>
      <c r="F26" s="154"/>
      <c r="G26" s="156"/>
      <c r="H26" s="155"/>
      <c r="I26" s="138"/>
      <c r="J26" s="156"/>
      <c r="K26" s="154"/>
      <c r="L26" s="155"/>
      <c r="M26" s="138"/>
      <c r="N26" s="156"/>
      <c r="O26" s="143"/>
      <c r="P26" s="168"/>
      <c r="Q26" s="164"/>
      <c r="R26" s="166">
        <f t="shared" si="1"/>
        <v>0</v>
      </c>
      <c r="S26" s="35" t="str">
        <f t="shared" si="0"/>
        <v>Ja</v>
      </c>
      <c r="T26" s="90" t="str">
        <f>IF(NOT(ISBLANK(A26)),IF(VLOOKUP(A26,'Angaben zur Einrichtung'!$A$45:$J$248,9,FALSE)="ja","Nein","Ja"),"-")</f>
        <v>-</v>
      </c>
    </row>
    <row r="27" spans="1:20" ht="30" customHeight="1" x14ac:dyDescent="0.3">
      <c r="A27" s="51"/>
      <c r="B27" s="32"/>
      <c r="C27" s="29"/>
      <c r="D27" s="34"/>
      <c r="E27" s="138"/>
      <c r="F27" s="154"/>
      <c r="G27" s="156"/>
      <c r="H27" s="155"/>
      <c r="I27" s="138"/>
      <c r="J27" s="156"/>
      <c r="K27" s="154"/>
      <c r="L27" s="155"/>
      <c r="M27" s="138"/>
      <c r="N27" s="156"/>
      <c r="O27" s="143"/>
      <c r="P27" s="168"/>
      <c r="Q27" s="164"/>
      <c r="R27" s="166">
        <f t="shared" si="1"/>
        <v>0</v>
      </c>
      <c r="S27" s="35" t="str">
        <f t="shared" si="0"/>
        <v>Ja</v>
      </c>
      <c r="T27" s="90" t="str">
        <f>IF(NOT(ISBLANK(A27)),IF(VLOOKUP(A27,'Angaben zur Einrichtung'!$A$45:$J$248,9,FALSE)="ja","Nein","Ja"),"-")</f>
        <v>-</v>
      </c>
    </row>
    <row r="28" spans="1:20" ht="30" customHeight="1" x14ac:dyDescent="0.3">
      <c r="A28" s="51"/>
      <c r="B28" s="32"/>
      <c r="C28" s="29"/>
      <c r="D28" s="34"/>
      <c r="E28" s="138"/>
      <c r="F28" s="154"/>
      <c r="G28" s="156"/>
      <c r="H28" s="155"/>
      <c r="I28" s="138"/>
      <c r="J28" s="156"/>
      <c r="K28" s="154"/>
      <c r="L28" s="155"/>
      <c r="M28" s="138"/>
      <c r="N28" s="156"/>
      <c r="O28" s="143"/>
      <c r="P28" s="168"/>
      <c r="Q28" s="164"/>
      <c r="R28" s="166">
        <f t="shared" si="1"/>
        <v>0</v>
      </c>
      <c r="S28" s="35" t="str">
        <f t="shared" si="0"/>
        <v>Ja</v>
      </c>
      <c r="T28" s="90" t="str">
        <f>IF(NOT(ISBLANK(A28)),IF(VLOOKUP(A28,'Angaben zur Einrichtung'!$A$45:$J$248,9,FALSE)="ja","Nein","Ja"),"-")</f>
        <v>-</v>
      </c>
    </row>
    <row r="29" spans="1:20" ht="30" customHeight="1" x14ac:dyDescent="0.3">
      <c r="A29" s="51"/>
      <c r="B29" s="32"/>
      <c r="C29" s="29"/>
      <c r="D29" s="34"/>
      <c r="E29" s="138"/>
      <c r="F29" s="154"/>
      <c r="G29" s="156"/>
      <c r="H29" s="155"/>
      <c r="I29" s="138"/>
      <c r="J29" s="156"/>
      <c r="K29" s="154"/>
      <c r="L29" s="155"/>
      <c r="M29" s="138"/>
      <c r="N29" s="156"/>
      <c r="O29" s="143"/>
      <c r="P29" s="168"/>
      <c r="Q29" s="164"/>
      <c r="R29" s="166">
        <f t="shared" si="1"/>
        <v>0</v>
      </c>
      <c r="S29" s="35" t="str">
        <f t="shared" si="0"/>
        <v>Ja</v>
      </c>
      <c r="T29" s="90" t="str">
        <f>IF(NOT(ISBLANK(A29)),IF(VLOOKUP(A29,'Angaben zur Einrichtung'!$A$45:$J$248,9,FALSE)="ja","Nein","Ja"),"-")</f>
        <v>-</v>
      </c>
    </row>
    <row r="30" spans="1:20" ht="30" customHeight="1" x14ac:dyDescent="0.3">
      <c r="A30" s="51"/>
      <c r="B30" s="32"/>
      <c r="C30" s="29"/>
      <c r="D30" s="34"/>
      <c r="E30" s="138"/>
      <c r="F30" s="154"/>
      <c r="G30" s="156"/>
      <c r="H30" s="155"/>
      <c r="I30" s="138"/>
      <c r="J30" s="156"/>
      <c r="K30" s="154"/>
      <c r="L30" s="155"/>
      <c r="M30" s="138"/>
      <c r="N30" s="156"/>
      <c r="O30" s="143"/>
      <c r="P30" s="168"/>
      <c r="Q30" s="164"/>
      <c r="R30" s="166">
        <f t="shared" si="1"/>
        <v>0</v>
      </c>
      <c r="S30" s="35" t="str">
        <f t="shared" si="0"/>
        <v>Ja</v>
      </c>
      <c r="T30" s="90" t="str">
        <f>IF(NOT(ISBLANK(A30)),IF(VLOOKUP(A30,'Angaben zur Einrichtung'!$A$45:$J$248,9,FALSE)="ja","Nein","Ja"),"-")</f>
        <v>-</v>
      </c>
    </row>
    <row r="31" spans="1:20" ht="30" customHeight="1" x14ac:dyDescent="0.3">
      <c r="A31" s="51"/>
      <c r="B31" s="32"/>
      <c r="C31" s="29"/>
      <c r="D31" s="34"/>
      <c r="E31" s="138"/>
      <c r="F31" s="154"/>
      <c r="G31" s="156"/>
      <c r="H31" s="155"/>
      <c r="I31" s="138"/>
      <c r="J31" s="156"/>
      <c r="K31" s="154"/>
      <c r="L31" s="155"/>
      <c r="M31" s="138"/>
      <c r="N31" s="156"/>
      <c r="O31" s="143"/>
      <c r="P31" s="168"/>
      <c r="Q31" s="164"/>
      <c r="R31" s="166">
        <f t="shared" si="1"/>
        <v>0</v>
      </c>
      <c r="S31" s="35" t="str">
        <f t="shared" si="0"/>
        <v>Ja</v>
      </c>
      <c r="T31" s="90" t="str">
        <f>IF(NOT(ISBLANK(A31)),IF(VLOOKUP(A31,'Angaben zur Einrichtung'!$A$45:$J$248,9,FALSE)="ja","Nein","Ja"),"-")</f>
        <v>-</v>
      </c>
    </row>
    <row r="32" spans="1:20" ht="30" customHeight="1" x14ac:dyDescent="0.3">
      <c r="A32" s="51"/>
      <c r="B32" s="32"/>
      <c r="C32" s="29"/>
      <c r="D32" s="34"/>
      <c r="E32" s="138"/>
      <c r="F32" s="154"/>
      <c r="G32" s="156"/>
      <c r="H32" s="155"/>
      <c r="I32" s="138"/>
      <c r="J32" s="156"/>
      <c r="K32" s="154"/>
      <c r="L32" s="155"/>
      <c r="M32" s="138"/>
      <c r="N32" s="156"/>
      <c r="O32" s="143"/>
      <c r="P32" s="168"/>
      <c r="Q32" s="164"/>
      <c r="R32" s="166">
        <f t="shared" si="1"/>
        <v>0</v>
      </c>
      <c r="S32" s="35" t="str">
        <f t="shared" si="0"/>
        <v>Ja</v>
      </c>
      <c r="T32" s="90" t="str">
        <f>IF(NOT(ISBLANK(A32)),IF(VLOOKUP(A32,'Angaben zur Einrichtung'!$A$45:$J$248,9,FALSE)="ja","Nein","Ja"),"-")</f>
        <v>-</v>
      </c>
    </row>
    <row r="33" spans="1:20" ht="30" customHeight="1" x14ac:dyDescent="0.3">
      <c r="A33" s="51"/>
      <c r="B33" s="32"/>
      <c r="C33" s="29"/>
      <c r="D33" s="34"/>
      <c r="E33" s="138"/>
      <c r="F33" s="154"/>
      <c r="G33" s="156"/>
      <c r="H33" s="155"/>
      <c r="I33" s="138"/>
      <c r="J33" s="156"/>
      <c r="K33" s="154"/>
      <c r="L33" s="155"/>
      <c r="M33" s="138"/>
      <c r="N33" s="156"/>
      <c r="O33" s="143"/>
      <c r="P33" s="168"/>
      <c r="Q33" s="164"/>
      <c r="R33" s="166">
        <f t="shared" si="1"/>
        <v>0</v>
      </c>
      <c r="S33" s="35" t="str">
        <f t="shared" si="0"/>
        <v>Ja</v>
      </c>
      <c r="T33" s="90" t="str">
        <f>IF(NOT(ISBLANK(A33)),IF(VLOOKUP(A33,'Angaben zur Einrichtung'!$A$45:$J$248,9,FALSE)="ja","Nein","Ja"),"-")</f>
        <v>-</v>
      </c>
    </row>
    <row r="34" spans="1:20" ht="30" customHeight="1" x14ac:dyDescent="0.3">
      <c r="A34" s="51"/>
      <c r="B34" s="32"/>
      <c r="C34" s="29"/>
      <c r="D34" s="34"/>
      <c r="E34" s="138"/>
      <c r="F34" s="154"/>
      <c r="G34" s="156"/>
      <c r="H34" s="155"/>
      <c r="I34" s="138"/>
      <c r="J34" s="156"/>
      <c r="K34" s="154"/>
      <c r="L34" s="155"/>
      <c r="M34" s="138"/>
      <c r="N34" s="156"/>
      <c r="O34" s="143"/>
      <c r="P34" s="168"/>
      <c r="Q34" s="164"/>
      <c r="R34" s="166">
        <f t="shared" si="1"/>
        <v>0</v>
      </c>
      <c r="S34" s="35" t="str">
        <f t="shared" si="0"/>
        <v>Ja</v>
      </c>
      <c r="T34" s="90" t="str">
        <f>IF(NOT(ISBLANK(A34)),IF(VLOOKUP(A34,'Angaben zur Einrichtung'!$A$45:$J$248,9,FALSE)="ja","Nein","Ja"),"-")</f>
        <v>-</v>
      </c>
    </row>
    <row r="35" spans="1:20" ht="30" customHeight="1" x14ac:dyDescent="0.3">
      <c r="A35" s="51"/>
      <c r="B35" s="32"/>
      <c r="C35" s="29"/>
      <c r="D35" s="34"/>
      <c r="E35" s="138"/>
      <c r="F35" s="154"/>
      <c r="G35" s="156"/>
      <c r="H35" s="155"/>
      <c r="I35" s="138"/>
      <c r="J35" s="156"/>
      <c r="K35" s="154"/>
      <c r="L35" s="155"/>
      <c r="M35" s="138"/>
      <c r="N35" s="156"/>
      <c r="O35" s="143"/>
      <c r="P35" s="168"/>
      <c r="Q35" s="164"/>
      <c r="R35" s="166">
        <f t="shared" si="1"/>
        <v>0</v>
      </c>
      <c r="S35" s="35" t="str">
        <f t="shared" si="0"/>
        <v>Ja</v>
      </c>
      <c r="T35" s="90" t="str">
        <f>IF(NOT(ISBLANK(A35)),IF(VLOOKUP(A35,'Angaben zur Einrichtung'!$A$45:$J$248,9,FALSE)="ja","Nein","Ja"),"-")</f>
        <v>-</v>
      </c>
    </row>
    <row r="36" spans="1:20" ht="30" customHeight="1" x14ac:dyDescent="0.3">
      <c r="A36" s="51"/>
      <c r="B36" s="32"/>
      <c r="C36" s="29"/>
      <c r="D36" s="34"/>
      <c r="E36" s="138"/>
      <c r="F36" s="154"/>
      <c r="G36" s="156"/>
      <c r="H36" s="155"/>
      <c r="I36" s="138"/>
      <c r="J36" s="156"/>
      <c r="K36" s="154"/>
      <c r="L36" s="155"/>
      <c r="M36" s="138"/>
      <c r="N36" s="156"/>
      <c r="O36" s="143"/>
      <c r="P36" s="168"/>
      <c r="Q36" s="164"/>
      <c r="R36" s="166">
        <f t="shared" si="1"/>
        <v>0</v>
      </c>
      <c r="S36" s="35" t="str">
        <f t="shared" si="0"/>
        <v>Ja</v>
      </c>
      <c r="T36" s="90" t="str">
        <f>IF(NOT(ISBLANK(A36)),IF(VLOOKUP(A36,'Angaben zur Einrichtung'!$A$45:$J$248,9,FALSE)="ja","Nein","Ja"),"-")</f>
        <v>-</v>
      </c>
    </row>
    <row r="37" spans="1:20" ht="30" customHeight="1" x14ac:dyDescent="0.3">
      <c r="A37" s="51"/>
      <c r="B37" s="32"/>
      <c r="C37" s="29"/>
      <c r="D37" s="34"/>
      <c r="E37" s="138"/>
      <c r="F37" s="154"/>
      <c r="G37" s="156"/>
      <c r="H37" s="155"/>
      <c r="I37" s="138"/>
      <c r="J37" s="156"/>
      <c r="K37" s="154"/>
      <c r="L37" s="155"/>
      <c r="M37" s="138"/>
      <c r="N37" s="156"/>
      <c r="O37" s="143"/>
      <c r="P37" s="168"/>
      <c r="Q37" s="164"/>
      <c r="R37" s="166">
        <f t="shared" si="1"/>
        <v>0</v>
      </c>
      <c r="S37" s="35" t="str">
        <f t="shared" si="0"/>
        <v>Ja</v>
      </c>
      <c r="T37" s="90" t="str">
        <f>IF(NOT(ISBLANK(A37)),IF(VLOOKUP(A37,'Angaben zur Einrichtung'!$A$45:$J$248,9,FALSE)="ja","Nein","Ja"),"-")</f>
        <v>-</v>
      </c>
    </row>
    <row r="38" spans="1:20" ht="30" customHeight="1" x14ac:dyDescent="0.3">
      <c r="A38" s="51"/>
      <c r="B38" s="32"/>
      <c r="C38" s="29"/>
      <c r="D38" s="34"/>
      <c r="E38" s="138"/>
      <c r="F38" s="154"/>
      <c r="G38" s="156"/>
      <c r="H38" s="155"/>
      <c r="I38" s="138"/>
      <c r="J38" s="156"/>
      <c r="K38" s="154"/>
      <c r="L38" s="155"/>
      <c r="M38" s="138"/>
      <c r="N38" s="156"/>
      <c r="O38" s="143"/>
      <c r="P38" s="168"/>
      <c r="Q38" s="164"/>
      <c r="R38" s="166">
        <f t="shared" si="1"/>
        <v>0</v>
      </c>
      <c r="S38" s="35" t="str">
        <f t="shared" si="0"/>
        <v>Ja</v>
      </c>
      <c r="T38" s="90" t="str">
        <f>IF(NOT(ISBLANK(A38)),IF(VLOOKUP(A38,'Angaben zur Einrichtung'!$A$45:$J$248,9,FALSE)="ja","Nein","Ja"),"-")</f>
        <v>-</v>
      </c>
    </row>
    <row r="39" spans="1:20" ht="30" customHeight="1" x14ac:dyDescent="0.3">
      <c r="A39" s="51"/>
      <c r="B39" s="32"/>
      <c r="C39" s="29"/>
      <c r="D39" s="34"/>
      <c r="E39" s="138"/>
      <c r="F39" s="154"/>
      <c r="G39" s="156"/>
      <c r="H39" s="155"/>
      <c r="I39" s="138"/>
      <c r="J39" s="156"/>
      <c r="K39" s="154"/>
      <c r="L39" s="155"/>
      <c r="M39" s="138"/>
      <c r="N39" s="156"/>
      <c r="O39" s="143"/>
      <c r="P39" s="168"/>
      <c r="Q39" s="164"/>
      <c r="R39" s="166">
        <f t="shared" si="1"/>
        <v>0</v>
      </c>
      <c r="S39" s="35" t="str">
        <f t="shared" si="0"/>
        <v>Ja</v>
      </c>
      <c r="T39" s="90" t="str">
        <f>IF(NOT(ISBLANK(A39)),IF(VLOOKUP(A39,'Angaben zur Einrichtung'!$A$45:$J$248,9,FALSE)="ja","Nein","Ja"),"-")</f>
        <v>-</v>
      </c>
    </row>
    <row r="40" spans="1:20" ht="30" customHeight="1" x14ac:dyDescent="0.3">
      <c r="A40" s="51"/>
      <c r="B40" s="32"/>
      <c r="C40" s="29"/>
      <c r="D40" s="34"/>
      <c r="E40" s="138"/>
      <c r="F40" s="154"/>
      <c r="G40" s="156"/>
      <c r="H40" s="155"/>
      <c r="I40" s="138"/>
      <c r="J40" s="156"/>
      <c r="K40" s="154"/>
      <c r="L40" s="155"/>
      <c r="M40" s="138"/>
      <c r="N40" s="156"/>
      <c r="O40" s="143"/>
      <c r="P40" s="168"/>
      <c r="Q40" s="164"/>
      <c r="R40" s="166">
        <f t="shared" si="1"/>
        <v>0</v>
      </c>
      <c r="S40" s="35" t="str">
        <f t="shared" si="0"/>
        <v>Ja</v>
      </c>
      <c r="T40" s="90" t="str">
        <f>IF(NOT(ISBLANK(A40)),IF(VLOOKUP(A40,'Angaben zur Einrichtung'!$A$45:$J$248,9,FALSE)="ja","Nein","Ja"),"-")</f>
        <v>-</v>
      </c>
    </row>
    <row r="41" spans="1:20" ht="30" customHeight="1" x14ac:dyDescent="0.3">
      <c r="A41" s="51"/>
      <c r="B41" s="32"/>
      <c r="C41" s="29"/>
      <c r="D41" s="34"/>
      <c r="E41" s="138"/>
      <c r="F41" s="154"/>
      <c r="G41" s="156"/>
      <c r="H41" s="155"/>
      <c r="I41" s="138"/>
      <c r="J41" s="156"/>
      <c r="K41" s="154"/>
      <c r="L41" s="155"/>
      <c r="M41" s="138"/>
      <c r="N41" s="156"/>
      <c r="O41" s="143"/>
      <c r="P41" s="168"/>
      <c r="Q41" s="164"/>
      <c r="R41" s="166">
        <f t="shared" si="1"/>
        <v>0</v>
      </c>
      <c r="S41" s="35" t="str">
        <f t="shared" si="0"/>
        <v>Ja</v>
      </c>
      <c r="T41" s="90" t="str">
        <f>IF(NOT(ISBLANK(A41)),IF(VLOOKUP(A41,'Angaben zur Einrichtung'!$A$45:$J$248,9,FALSE)="ja","Nein","Ja"),"-")</f>
        <v>-</v>
      </c>
    </row>
    <row r="42" spans="1:20" ht="30" customHeight="1" x14ac:dyDescent="0.3">
      <c r="A42" s="51"/>
      <c r="B42" s="32"/>
      <c r="C42" s="29"/>
      <c r="D42" s="34"/>
      <c r="E42" s="138"/>
      <c r="F42" s="154"/>
      <c r="G42" s="156"/>
      <c r="H42" s="155"/>
      <c r="I42" s="138"/>
      <c r="J42" s="156"/>
      <c r="K42" s="154"/>
      <c r="L42" s="155"/>
      <c r="M42" s="138"/>
      <c r="N42" s="156"/>
      <c r="O42" s="143"/>
      <c r="P42" s="168"/>
      <c r="Q42" s="164"/>
      <c r="R42" s="166">
        <f t="shared" si="1"/>
        <v>0</v>
      </c>
      <c r="S42" s="35" t="str">
        <f t="shared" si="0"/>
        <v>Ja</v>
      </c>
      <c r="T42" s="90" t="str">
        <f>IF(NOT(ISBLANK(A42)),IF(VLOOKUP(A42,'Angaben zur Einrichtung'!$A$45:$J$248,9,FALSE)="ja","Nein","Ja"),"-")</f>
        <v>-</v>
      </c>
    </row>
    <row r="43" spans="1:20" ht="30" customHeight="1" x14ac:dyDescent="0.3">
      <c r="A43" s="51"/>
      <c r="B43" s="32"/>
      <c r="C43" s="29"/>
      <c r="D43" s="34"/>
      <c r="E43" s="138"/>
      <c r="F43" s="154"/>
      <c r="G43" s="156"/>
      <c r="H43" s="155"/>
      <c r="I43" s="138"/>
      <c r="J43" s="156"/>
      <c r="K43" s="154"/>
      <c r="L43" s="155"/>
      <c r="M43" s="138"/>
      <c r="N43" s="156"/>
      <c r="O43" s="143"/>
      <c r="P43" s="168"/>
      <c r="Q43" s="164"/>
      <c r="R43" s="166">
        <f t="shared" si="1"/>
        <v>0</v>
      </c>
      <c r="S43" s="35" t="str">
        <f t="shared" si="0"/>
        <v>Ja</v>
      </c>
      <c r="T43" s="90" t="str">
        <f>IF(NOT(ISBLANK(A43)),IF(VLOOKUP(A43,'Angaben zur Einrichtung'!$A$45:$J$248,9,FALSE)="ja","Nein","Ja"),"-")</f>
        <v>-</v>
      </c>
    </row>
    <row r="44" spans="1:20" ht="30" customHeight="1" x14ac:dyDescent="0.3">
      <c r="A44" s="51"/>
      <c r="B44" s="32"/>
      <c r="C44" s="29"/>
      <c r="D44" s="34"/>
      <c r="E44" s="138"/>
      <c r="F44" s="154"/>
      <c r="G44" s="156"/>
      <c r="H44" s="155"/>
      <c r="I44" s="138"/>
      <c r="J44" s="156"/>
      <c r="K44" s="154"/>
      <c r="L44" s="155"/>
      <c r="M44" s="138"/>
      <c r="N44" s="156"/>
      <c r="O44" s="143"/>
      <c r="P44" s="168"/>
      <c r="Q44" s="164"/>
      <c r="R44" s="166">
        <f t="shared" si="1"/>
        <v>0</v>
      </c>
      <c r="S44" s="35" t="str">
        <f t="shared" si="0"/>
        <v>Ja</v>
      </c>
      <c r="T44" s="90" t="str">
        <f>IF(NOT(ISBLANK(A44)),IF(VLOOKUP(A44,'Angaben zur Einrichtung'!$A$45:$J$248,9,FALSE)="ja","Nein","Ja"),"-")</f>
        <v>-</v>
      </c>
    </row>
    <row r="45" spans="1:20" ht="30" customHeight="1" x14ac:dyDescent="0.3">
      <c r="A45" s="51"/>
      <c r="B45" s="32"/>
      <c r="C45" s="29"/>
      <c r="D45" s="34"/>
      <c r="E45" s="138"/>
      <c r="F45" s="154"/>
      <c r="G45" s="156"/>
      <c r="H45" s="155"/>
      <c r="I45" s="138"/>
      <c r="J45" s="156"/>
      <c r="K45" s="154"/>
      <c r="L45" s="155"/>
      <c r="M45" s="138"/>
      <c r="N45" s="156"/>
      <c r="O45" s="143"/>
      <c r="P45" s="168"/>
      <c r="Q45" s="164"/>
      <c r="R45" s="166">
        <f t="shared" si="1"/>
        <v>0</v>
      </c>
      <c r="S45" s="35" t="str">
        <f t="shared" si="0"/>
        <v>Ja</v>
      </c>
      <c r="T45" s="90" t="str">
        <f>IF(NOT(ISBLANK(A45)),IF(VLOOKUP(A45,'Angaben zur Einrichtung'!$A$45:$J$248,9,FALSE)="ja","Nein","Ja"),"-")</f>
        <v>-</v>
      </c>
    </row>
    <row r="46" spans="1:20" ht="30" customHeight="1" x14ac:dyDescent="0.3">
      <c r="A46" s="51"/>
      <c r="B46" s="32"/>
      <c r="C46" s="29"/>
      <c r="D46" s="34"/>
      <c r="E46" s="138"/>
      <c r="F46" s="154"/>
      <c r="G46" s="156"/>
      <c r="H46" s="155"/>
      <c r="I46" s="138"/>
      <c r="J46" s="156"/>
      <c r="K46" s="154"/>
      <c r="L46" s="155"/>
      <c r="M46" s="138"/>
      <c r="N46" s="156"/>
      <c r="O46" s="143"/>
      <c r="P46" s="168"/>
      <c r="Q46" s="164"/>
      <c r="R46" s="166">
        <f t="shared" si="1"/>
        <v>0</v>
      </c>
      <c r="S46" s="35" t="str">
        <f t="shared" si="0"/>
        <v>Ja</v>
      </c>
      <c r="T46" s="90" t="str">
        <f>IF(NOT(ISBLANK(A46)),IF(VLOOKUP(A46,'Angaben zur Einrichtung'!$A$45:$J$248,9,FALSE)="ja","Nein","Ja"),"-")</f>
        <v>-</v>
      </c>
    </row>
    <row r="47" spans="1:20" ht="30" customHeight="1" x14ac:dyDescent="0.3">
      <c r="A47" s="51"/>
      <c r="B47" s="32"/>
      <c r="C47" s="29"/>
      <c r="D47" s="34"/>
      <c r="E47" s="138"/>
      <c r="F47" s="154"/>
      <c r="G47" s="156"/>
      <c r="H47" s="155"/>
      <c r="I47" s="138"/>
      <c r="J47" s="156"/>
      <c r="K47" s="154"/>
      <c r="L47" s="155"/>
      <c r="M47" s="138"/>
      <c r="N47" s="156"/>
      <c r="O47" s="143"/>
      <c r="P47" s="168"/>
      <c r="Q47" s="164"/>
      <c r="R47" s="166">
        <f t="shared" si="1"/>
        <v>0</v>
      </c>
      <c r="S47" s="35" t="str">
        <f t="shared" si="0"/>
        <v>Ja</v>
      </c>
      <c r="T47" s="90" t="str">
        <f>IF(NOT(ISBLANK(A47)),IF(VLOOKUP(A47,'Angaben zur Einrichtung'!$A$45:$J$248,9,FALSE)="ja","Nein","Ja"),"-")</f>
        <v>-</v>
      </c>
    </row>
    <row r="48" spans="1:20" ht="30" customHeight="1" x14ac:dyDescent="0.3">
      <c r="A48" s="51"/>
      <c r="B48" s="32"/>
      <c r="C48" s="29"/>
      <c r="D48" s="34"/>
      <c r="E48" s="138"/>
      <c r="F48" s="154"/>
      <c r="G48" s="156"/>
      <c r="H48" s="155"/>
      <c r="I48" s="138"/>
      <c r="J48" s="156"/>
      <c r="K48" s="154"/>
      <c r="L48" s="155"/>
      <c r="M48" s="138"/>
      <c r="N48" s="156"/>
      <c r="O48" s="143"/>
      <c r="P48" s="168"/>
      <c r="Q48" s="164"/>
      <c r="R48" s="166">
        <f t="shared" si="1"/>
        <v>0</v>
      </c>
      <c r="S48" s="35" t="str">
        <f t="shared" si="0"/>
        <v>Ja</v>
      </c>
      <c r="T48" s="90" t="str">
        <f>IF(NOT(ISBLANK(A48)),IF(VLOOKUP(A48,'Angaben zur Einrichtung'!$A$45:$J$248,9,FALSE)="ja","Nein","Ja"),"-")</f>
        <v>-</v>
      </c>
    </row>
    <row r="49" spans="1:20" ht="30" customHeight="1" x14ac:dyDescent="0.3">
      <c r="A49" s="51"/>
      <c r="B49" s="32"/>
      <c r="C49" s="29"/>
      <c r="D49" s="34"/>
      <c r="E49" s="138"/>
      <c r="F49" s="154"/>
      <c r="G49" s="156"/>
      <c r="H49" s="155"/>
      <c r="I49" s="138"/>
      <c r="J49" s="156"/>
      <c r="K49" s="154"/>
      <c r="L49" s="155"/>
      <c r="M49" s="138"/>
      <c r="N49" s="156"/>
      <c r="O49" s="143"/>
      <c r="P49" s="168"/>
      <c r="Q49" s="164"/>
      <c r="R49" s="166">
        <f t="shared" si="1"/>
        <v>0</v>
      </c>
      <c r="S49" s="35" t="str">
        <f t="shared" si="0"/>
        <v>Ja</v>
      </c>
      <c r="T49" s="90" t="str">
        <f>IF(NOT(ISBLANK(A49)),IF(VLOOKUP(A49,'Angaben zur Einrichtung'!$A$45:$J$248,9,FALSE)="ja","Nein","Ja"),"-")</f>
        <v>-</v>
      </c>
    </row>
    <row r="50" spans="1:20" ht="30" customHeight="1" x14ac:dyDescent="0.3">
      <c r="A50" s="51"/>
      <c r="B50" s="32"/>
      <c r="C50" s="29"/>
      <c r="D50" s="34"/>
      <c r="E50" s="138"/>
      <c r="F50" s="154"/>
      <c r="G50" s="156"/>
      <c r="H50" s="155"/>
      <c r="I50" s="138"/>
      <c r="J50" s="156"/>
      <c r="K50" s="154"/>
      <c r="L50" s="155"/>
      <c r="M50" s="138"/>
      <c r="N50" s="156"/>
      <c r="O50" s="143"/>
      <c r="P50" s="168"/>
      <c r="Q50" s="164"/>
      <c r="R50" s="166">
        <f t="shared" si="1"/>
        <v>0</v>
      </c>
      <c r="S50" s="35" t="str">
        <f t="shared" si="0"/>
        <v>Ja</v>
      </c>
      <c r="T50" s="90" t="str">
        <f>IF(NOT(ISBLANK(A50)),IF(VLOOKUP(A50,'Angaben zur Einrichtung'!$A$45:$J$248,9,FALSE)="ja","Nein","Ja"),"-")</f>
        <v>-</v>
      </c>
    </row>
    <row r="51" spans="1:20" ht="30" customHeight="1" x14ac:dyDescent="0.3">
      <c r="A51" s="51"/>
      <c r="B51" s="32"/>
      <c r="C51" s="29"/>
      <c r="D51" s="34"/>
      <c r="E51" s="138"/>
      <c r="F51" s="154"/>
      <c r="G51" s="156"/>
      <c r="H51" s="155"/>
      <c r="I51" s="138"/>
      <c r="J51" s="156"/>
      <c r="K51" s="154"/>
      <c r="L51" s="155"/>
      <c r="M51" s="138"/>
      <c r="N51" s="156"/>
      <c r="O51" s="143"/>
      <c r="P51" s="168"/>
      <c r="Q51" s="164"/>
      <c r="R51" s="166">
        <f t="shared" si="1"/>
        <v>0</v>
      </c>
      <c r="S51" s="35" t="str">
        <f t="shared" si="0"/>
        <v>Ja</v>
      </c>
      <c r="T51" s="90" t="str">
        <f>IF(NOT(ISBLANK(A51)),IF(VLOOKUP(A51,'Angaben zur Einrichtung'!$A$45:$J$248,9,FALSE)="ja","Nein","Ja"),"-")</f>
        <v>-</v>
      </c>
    </row>
    <row r="52" spans="1:20" ht="30" customHeight="1" x14ac:dyDescent="0.3">
      <c r="A52" s="51"/>
      <c r="B52" s="32"/>
      <c r="C52" s="29"/>
      <c r="D52" s="34"/>
      <c r="E52" s="138"/>
      <c r="F52" s="154"/>
      <c r="G52" s="156"/>
      <c r="H52" s="155"/>
      <c r="I52" s="138"/>
      <c r="J52" s="156"/>
      <c r="K52" s="154"/>
      <c r="L52" s="155"/>
      <c r="M52" s="138"/>
      <c r="N52" s="156"/>
      <c r="O52" s="143"/>
      <c r="P52" s="168"/>
      <c r="Q52" s="164"/>
      <c r="R52" s="166">
        <f t="shared" si="1"/>
        <v>0</v>
      </c>
      <c r="S52" s="35" t="str">
        <f t="shared" si="0"/>
        <v>Ja</v>
      </c>
      <c r="T52" s="90" t="str">
        <f>IF(NOT(ISBLANK(A52)),IF(VLOOKUP(A52,'Angaben zur Einrichtung'!$A$45:$J$248,9,FALSE)="ja","Nein","Ja"),"-")</f>
        <v>-</v>
      </c>
    </row>
    <row r="53" spans="1:20" ht="30" customHeight="1" x14ac:dyDescent="0.3">
      <c r="A53" s="51"/>
      <c r="B53" s="32"/>
      <c r="C53" s="29"/>
      <c r="D53" s="34"/>
      <c r="E53" s="138"/>
      <c r="F53" s="154"/>
      <c r="G53" s="156"/>
      <c r="H53" s="155"/>
      <c r="I53" s="138"/>
      <c r="J53" s="156"/>
      <c r="K53" s="154"/>
      <c r="L53" s="155"/>
      <c r="M53" s="138"/>
      <c r="N53" s="156"/>
      <c r="O53" s="143"/>
      <c r="P53" s="168"/>
      <c r="Q53" s="164"/>
      <c r="R53" s="166">
        <f t="shared" si="1"/>
        <v>0</v>
      </c>
      <c r="S53" s="35" t="str">
        <f t="shared" si="0"/>
        <v>Ja</v>
      </c>
      <c r="T53" s="90" t="str">
        <f>IF(NOT(ISBLANK(A53)),IF(VLOOKUP(A53,'Angaben zur Einrichtung'!$A$45:$J$248,9,FALSE)="ja","Nein","Ja"),"-")</f>
        <v>-</v>
      </c>
    </row>
    <row r="54" spans="1:20" ht="30" customHeight="1" x14ac:dyDescent="0.3">
      <c r="A54" s="51"/>
      <c r="B54" s="32"/>
      <c r="C54" s="29"/>
      <c r="D54" s="34"/>
      <c r="E54" s="138"/>
      <c r="F54" s="154"/>
      <c r="G54" s="156"/>
      <c r="H54" s="155"/>
      <c r="I54" s="138"/>
      <c r="J54" s="156"/>
      <c r="K54" s="154"/>
      <c r="L54" s="155"/>
      <c r="M54" s="138"/>
      <c r="N54" s="156"/>
      <c r="O54" s="143"/>
      <c r="P54" s="168"/>
      <c r="Q54" s="164"/>
      <c r="R54" s="166">
        <f t="shared" si="1"/>
        <v>0</v>
      </c>
      <c r="S54" s="35" t="str">
        <f t="shared" si="0"/>
        <v>Ja</v>
      </c>
      <c r="T54" s="90" t="str">
        <f>IF(NOT(ISBLANK(A54)),IF(VLOOKUP(A54,'Angaben zur Einrichtung'!$A$45:$J$248,9,FALSE)="ja","Nein","Ja"),"-")</f>
        <v>-</v>
      </c>
    </row>
    <row r="55" spans="1:20" ht="30" customHeight="1" x14ac:dyDescent="0.3">
      <c r="A55" s="51"/>
      <c r="B55" s="32"/>
      <c r="C55" s="29"/>
      <c r="D55" s="34"/>
      <c r="E55" s="138"/>
      <c r="F55" s="154"/>
      <c r="G55" s="156"/>
      <c r="H55" s="155"/>
      <c r="I55" s="138"/>
      <c r="J55" s="156"/>
      <c r="K55" s="154"/>
      <c r="L55" s="155"/>
      <c r="M55" s="138"/>
      <c r="N55" s="156"/>
      <c r="O55" s="143"/>
      <c r="P55" s="168"/>
      <c r="Q55" s="164"/>
      <c r="R55" s="166">
        <f t="shared" si="1"/>
        <v>0</v>
      </c>
      <c r="S55" s="35" t="str">
        <f t="shared" si="0"/>
        <v>Ja</v>
      </c>
      <c r="T55" s="90" t="str">
        <f>IF(NOT(ISBLANK(A55)),IF(VLOOKUP(A55,'Angaben zur Einrichtung'!$A$45:$J$248,9,FALSE)="ja","Nein","Ja"),"-")</f>
        <v>-</v>
      </c>
    </row>
    <row r="56" spans="1:20" ht="30" customHeight="1" x14ac:dyDescent="0.3">
      <c r="A56" s="51"/>
      <c r="B56" s="32"/>
      <c r="C56" s="29"/>
      <c r="D56" s="34"/>
      <c r="E56" s="138"/>
      <c r="F56" s="154"/>
      <c r="G56" s="156"/>
      <c r="H56" s="155"/>
      <c r="I56" s="138"/>
      <c r="J56" s="156"/>
      <c r="K56" s="154"/>
      <c r="L56" s="155"/>
      <c r="M56" s="138"/>
      <c r="N56" s="156"/>
      <c r="O56" s="143"/>
      <c r="P56" s="168"/>
      <c r="Q56" s="164"/>
      <c r="R56" s="166">
        <f t="shared" si="1"/>
        <v>0</v>
      </c>
      <c r="S56" s="35" t="str">
        <f t="shared" si="0"/>
        <v>Ja</v>
      </c>
      <c r="T56" s="90" t="str">
        <f>IF(NOT(ISBLANK(A56)),IF(VLOOKUP(A56,'Angaben zur Einrichtung'!$A$45:$J$248,9,FALSE)="ja","Nein","Ja"),"-")</f>
        <v>-</v>
      </c>
    </row>
    <row r="57" spans="1:20" ht="30" customHeight="1" x14ac:dyDescent="0.3">
      <c r="A57" s="51"/>
      <c r="B57" s="32"/>
      <c r="C57" s="29"/>
      <c r="D57" s="34"/>
      <c r="E57" s="138"/>
      <c r="F57" s="154"/>
      <c r="G57" s="156"/>
      <c r="H57" s="155"/>
      <c r="I57" s="138"/>
      <c r="J57" s="156"/>
      <c r="K57" s="154"/>
      <c r="L57" s="155"/>
      <c r="M57" s="138"/>
      <c r="N57" s="156"/>
      <c r="O57" s="143"/>
      <c r="P57" s="168"/>
      <c r="Q57" s="164"/>
      <c r="R57" s="166">
        <f t="shared" si="1"/>
        <v>0</v>
      </c>
      <c r="S57" s="35" t="str">
        <f t="shared" si="0"/>
        <v>Ja</v>
      </c>
      <c r="T57" s="90" t="str">
        <f>IF(NOT(ISBLANK(A57)),IF(VLOOKUP(A57,'Angaben zur Einrichtung'!$A$45:$J$248,9,FALSE)="ja","Nein","Ja"),"-")</f>
        <v>-</v>
      </c>
    </row>
    <row r="58" spans="1:20" ht="30" customHeight="1" x14ac:dyDescent="0.3">
      <c r="A58" s="51"/>
      <c r="B58" s="32"/>
      <c r="C58" s="29"/>
      <c r="D58" s="34"/>
      <c r="E58" s="138"/>
      <c r="F58" s="154"/>
      <c r="G58" s="156"/>
      <c r="H58" s="155"/>
      <c r="I58" s="138"/>
      <c r="J58" s="156"/>
      <c r="K58" s="154"/>
      <c r="L58" s="155"/>
      <c r="M58" s="138"/>
      <c r="N58" s="156"/>
      <c r="O58" s="143"/>
      <c r="P58" s="168"/>
      <c r="Q58" s="164"/>
      <c r="R58" s="166">
        <f t="shared" si="1"/>
        <v>0</v>
      </c>
      <c r="S58" s="35" t="str">
        <f t="shared" si="0"/>
        <v>Ja</v>
      </c>
      <c r="T58" s="90" t="str">
        <f>IF(NOT(ISBLANK(A58)),IF(VLOOKUP(A58,'Angaben zur Einrichtung'!$A$45:$J$248,9,FALSE)="ja","Nein","Ja"),"-")</f>
        <v>-</v>
      </c>
    </row>
    <row r="59" spans="1:20" ht="30" customHeight="1" x14ac:dyDescent="0.3">
      <c r="A59" s="51"/>
      <c r="B59" s="32"/>
      <c r="C59" s="29"/>
      <c r="D59" s="34"/>
      <c r="E59" s="138"/>
      <c r="F59" s="154"/>
      <c r="G59" s="156"/>
      <c r="H59" s="155"/>
      <c r="I59" s="138"/>
      <c r="J59" s="156"/>
      <c r="K59" s="154"/>
      <c r="L59" s="155"/>
      <c r="M59" s="138"/>
      <c r="N59" s="156"/>
      <c r="O59" s="143"/>
      <c r="P59" s="168"/>
      <c r="Q59" s="164"/>
      <c r="R59" s="166">
        <f t="shared" si="1"/>
        <v>0</v>
      </c>
      <c r="S59" s="35" t="str">
        <f t="shared" si="0"/>
        <v>Ja</v>
      </c>
      <c r="T59" s="90" t="str">
        <f>IF(NOT(ISBLANK(A59)),IF(VLOOKUP(A59,'Angaben zur Einrichtung'!$A$45:$J$248,9,FALSE)="ja","Nein","Ja"),"-")</f>
        <v>-</v>
      </c>
    </row>
    <row r="60" spans="1:20" ht="30" customHeight="1" x14ac:dyDescent="0.3">
      <c r="A60" s="51"/>
      <c r="B60" s="32"/>
      <c r="C60" s="29"/>
      <c r="D60" s="34"/>
      <c r="E60" s="138"/>
      <c r="F60" s="154"/>
      <c r="G60" s="156"/>
      <c r="H60" s="155"/>
      <c r="I60" s="138"/>
      <c r="J60" s="156"/>
      <c r="K60" s="154"/>
      <c r="L60" s="155"/>
      <c r="M60" s="138"/>
      <c r="N60" s="156"/>
      <c r="O60" s="143"/>
      <c r="P60" s="168"/>
      <c r="Q60" s="164"/>
      <c r="R60" s="166">
        <f t="shared" si="1"/>
        <v>0</v>
      </c>
      <c r="S60" s="35" t="str">
        <f t="shared" si="0"/>
        <v>Ja</v>
      </c>
      <c r="T60" s="90" t="str">
        <f>IF(NOT(ISBLANK(A60)),IF(VLOOKUP(A60,'Angaben zur Einrichtung'!$A$45:$J$248,9,FALSE)="ja","Nein","Ja"),"-")</f>
        <v>-</v>
      </c>
    </row>
    <row r="61" spans="1:20" ht="30" customHeight="1" x14ac:dyDescent="0.3">
      <c r="A61" s="51"/>
      <c r="B61" s="32"/>
      <c r="C61" s="29"/>
      <c r="D61" s="34"/>
      <c r="E61" s="138"/>
      <c r="F61" s="154"/>
      <c r="G61" s="156"/>
      <c r="H61" s="155"/>
      <c r="I61" s="138"/>
      <c r="J61" s="156"/>
      <c r="K61" s="154"/>
      <c r="L61" s="155"/>
      <c r="M61" s="138"/>
      <c r="N61" s="156"/>
      <c r="O61" s="143"/>
      <c r="P61" s="168"/>
      <c r="Q61" s="164"/>
      <c r="R61" s="166">
        <f t="shared" si="1"/>
        <v>0</v>
      </c>
      <c r="S61" s="35" t="str">
        <f t="shared" si="0"/>
        <v>Ja</v>
      </c>
      <c r="T61" s="90" t="str">
        <f>IF(NOT(ISBLANK(A61)),IF(VLOOKUP(A61,'Angaben zur Einrichtung'!$A$45:$J$248,9,FALSE)="ja","Nein","Ja"),"-")</f>
        <v>-</v>
      </c>
    </row>
    <row r="62" spans="1:20" ht="30" customHeight="1" x14ac:dyDescent="0.3">
      <c r="A62" s="51"/>
      <c r="B62" s="32"/>
      <c r="C62" s="29"/>
      <c r="D62" s="34"/>
      <c r="E62" s="138"/>
      <c r="F62" s="154"/>
      <c r="G62" s="156"/>
      <c r="H62" s="155"/>
      <c r="I62" s="138"/>
      <c r="J62" s="156"/>
      <c r="K62" s="154"/>
      <c r="L62" s="155"/>
      <c r="M62" s="138"/>
      <c r="N62" s="156"/>
      <c r="O62" s="143"/>
      <c r="P62" s="168"/>
      <c r="Q62" s="164"/>
      <c r="R62" s="166">
        <f t="shared" si="1"/>
        <v>0</v>
      </c>
      <c r="S62" s="35" t="str">
        <f t="shared" si="0"/>
        <v>Ja</v>
      </c>
      <c r="T62" s="90" t="str">
        <f>IF(NOT(ISBLANK(A62)),IF(VLOOKUP(A62,'Angaben zur Einrichtung'!$A$45:$J$248,9,FALSE)="ja","Nein","Ja"),"-")</f>
        <v>-</v>
      </c>
    </row>
    <row r="63" spans="1:20" ht="30" customHeight="1" x14ac:dyDescent="0.3">
      <c r="A63" s="51"/>
      <c r="B63" s="32"/>
      <c r="C63" s="29"/>
      <c r="D63" s="34"/>
      <c r="E63" s="138"/>
      <c r="F63" s="154"/>
      <c r="G63" s="156"/>
      <c r="H63" s="155"/>
      <c r="I63" s="138"/>
      <c r="J63" s="156"/>
      <c r="K63" s="154"/>
      <c r="L63" s="155"/>
      <c r="M63" s="138"/>
      <c r="N63" s="156"/>
      <c r="O63" s="143"/>
      <c r="P63" s="168"/>
      <c r="Q63" s="164"/>
      <c r="R63" s="166">
        <f t="shared" si="1"/>
        <v>0</v>
      </c>
      <c r="S63" s="35" t="str">
        <f t="shared" si="0"/>
        <v>Ja</v>
      </c>
      <c r="T63" s="90" t="str">
        <f>IF(NOT(ISBLANK(A63)),IF(VLOOKUP(A63,'Angaben zur Einrichtung'!$A$45:$J$248,9,FALSE)="ja","Nein","Ja"),"-")</f>
        <v>-</v>
      </c>
    </row>
    <row r="64" spans="1:20" ht="30" customHeight="1" x14ac:dyDescent="0.3">
      <c r="A64" s="51"/>
      <c r="B64" s="32"/>
      <c r="C64" s="29"/>
      <c r="D64" s="34"/>
      <c r="E64" s="138"/>
      <c r="F64" s="154"/>
      <c r="G64" s="156"/>
      <c r="H64" s="155"/>
      <c r="I64" s="138"/>
      <c r="J64" s="156"/>
      <c r="K64" s="154"/>
      <c r="L64" s="155"/>
      <c r="M64" s="138"/>
      <c r="N64" s="156"/>
      <c r="O64" s="143"/>
      <c r="P64" s="168"/>
      <c r="Q64" s="164"/>
      <c r="R64" s="166">
        <f t="shared" si="1"/>
        <v>0</v>
      </c>
      <c r="S64" s="35" t="str">
        <f t="shared" si="0"/>
        <v>Ja</v>
      </c>
      <c r="T64" s="90" t="str">
        <f>IF(NOT(ISBLANK(A64)),IF(VLOOKUP(A64,'Angaben zur Einrichtung'!$A$45:$J$248,9,FALSE)="ja","Nein","Ja"),"-")</f>
        <v>-</v>
      </c>
    </row>
    <row r="65" spans="1:20" ht="30" customHeight="1" x14ac:dyDescent="0.3">
      <c r="A65" s="51"/>
      <c r="B65" s="32"/>
      <c r="C65" s="29"/>
      <c r="D65" s="34"/>
      <c r="E65" s="138"/>
      <c r="F65" s="154"/>
      <c r="G65" s="156"/>
      <c r="H65" s="155"/>
      <c r="I65" s="138"/>
      <c r="J65" s="156"/>
      <c r="K65" s="154"/>
      <c r="L65" s="155"/>
      <c r="M65" s="138"/>
      <c r="N65" s="156"/>
      <c r="O65" s="143"/>
      <c r="P65" s="168"/>
      <c r="Q65" s="164"/>
      <c r="R65" s="166">
        <f t="shared" si="1"/>
        <v>0</v>
      </c>
      <c r="S65" s="35" t="str">
        <f t="shared" si="0"/>
        <v>Ja</v>
      </c>
      <c r="T65" s="90" t="str">
        <f>IF(NOT(ISBLANK(A65)),IF(VLOOKUP(A65,'Angaben zur Einrichtung'!$A$45:$J$248,9,FALSE)="ja","Nein","Ja"),"-")</f>
        <v>-</v>
      </c>
    </row>
    <row r="66" spans="1:20" ht="30" customHeight="1" x14ac:dyDescent="0.3">
      <c r="A66" s="51"/>
      <c r="B66" s="32"/>
      <c r="C66" s="29"/>
      <c r="D66" s="34"/>
      <c r="E66" s="138"/>
      <c r="F66" s="154"/>
      <c r="G66" s="156"/>
      <c r="H66" s="155"/>
      <c r="I66" s="138"/>
      <c r="J66" s="156"/>
      <c r="K66" s="154"/>
      <c r="L66" s="155"/>
      <c r="M66" s="138"/>
      <c r="N66" s="156"/>
      <c r="O66" s="143"/>
      <c r="P66" s="168"/>
      <c r="Q66" s="164"/>
      <c r="R66" s="166">
        <f t="shared" si="1"/>
        <v>0</v>
      </c>
      <c r="S66" s="35" t="str">
        <f t="shared" si="0"/>
        <v>Ja</v>
      </c>
      <c r="T66" s="90" t="str">
        <f>IF(NOT(ISBLANK(A66)),IF(VLOOKUP(A66,'Angaben zur Einrichtung'!$A$45:$J$248,9,FALSE)="ja","Nein","Ja"),"-")</f>
        <v>-</v>
      </c>
    </row>
    <row r="67" spans="1:20" ht="30" customHeight="1" x14ac:dyDescent="0.3">
      <c r="A67" s="51"/>
      <c r="B67" s="32"/>
      <c r="C67" s="29"/>
      <c r="D67" s="34"/>
      <c r="E67" s="138"/>
      <c r="F67" s="154"/>
      <c r="G67" s="156"/>
      <c r="H67" s="155"/>
      <c r="I67" s="138"/>
      <c r="J67" s="156"/>
      <c r="K67" s="154"/>
      <c r="L67" s="155"/>
      <c r="M67" s="138"/>
      <c r="N67" s="156"/>
      <c r="O67" s="143"/>
      <c r="P67" s="168"/>
      <c r="Q67" s="164"/>
      <c r="R67" s="166">
        <f t="shared" si="1"/>
        <v>0</v>
      </c>
      <c r="S67" s="35" t="str">
        <f t="shared" si="0"/>
        <v>Ja</v>
      </c>
      <c r="T67" s="90" t="str">
        <f>IF(NOT(ISBLANK(A67)),IF(VLOOKUP(A67,'Angaben zur Einrichtung'!$A$45:$J$248,9,FALSE)="ja","Nein","Ja"),"-")</f>
        <v>-</v>
      </c>
    </row>
    <row r="68" spans="1:20" ht="30" customHeight="1" x14ac:dyDescent="0.3">
      <c r="A68" s="51"/>
      <c r="B68" s="32"/>
      <c r="C68" s="29"/>
      <c r="D68" s="34"/>
      <c r="E68" s="138"/>
      <c r="F68" s="154"/>
      <c r="G68" s="156"/>
      <c r="H68" s="155"/>
      <c r="I68" s="138"/>
      <c r="J68" s="156"/>
      <c r="K68" s="154"/>
      <c r="L68" s="155"/>
      <c r="M68" s="138"/>
      <c r="N68" s="156"/>
      <c r="O68" s="143"/>
      <c r="P68" s="168"/>
      <c r="Q68" s="164"/>
      <c r="R68" s="166">
        <f t="shared" si="1"/>
        <v>0</v>
      </c>
      <c r="S68" s="35" t="str">
        <f t="shared" si="0"/>
        <v>Ja</v>
      </c>
      <c r="T68" s="90" t="str">
        <f>IF(NOT(ISBLANK(A68)),IF(VLOOKUP(A68,'Angaben zur Einrichtung'!$A$45:$J$248,9,FALSE)="ja","Nein","Ja"),"-")</f>
        <v>-</v>
      </c>
    </row>
    <row r="69" spans="1:20" ht="30" customHeight="1" x14ac:dyDescent="0.3">
      <c r="A69" s="51"/>
      <c r="B69" s="32"/>
      <c r="C69" s="29"/>
      <c r="D69" s="34"/>
      <c r="E69" s="138"/>
      <c r="F69" s="154"/>
      <c r="G69" s="156"/>
      <c r="H69" s="155"/>
      <c r="I69" s="138"/>
      <c r="J69" s="156"/>
      <c r="K69" s="154"/>
      <c r="L69" s="155"/>
      <c r="M69" s="138"/>
      <c r="N69" s="156"/>
      <c r="O69" s="143"/>
      <c r="P69" s="168"/>
      <c r="Q69" s="164"/>
      <c r="R69" s="166">
        <f t="shared" si="1"/>
        <v>0</v>
      </c>
      <c r="S69" s="35" t="str">
        <f t="shared" si="0"/>
        <v>Ja</v>
      </c>
      <c r="T69" s="90" t="str">
        <f>IF(NOT(ISBLANK(A69)),IF(VLOOKUP(A69,'Angaben zur Einrichtung'!$A$45:$J$248,9,FALSE)="ja","Nein","Ja"),"-")</f>
        <v>-</v>
      </c>
    </row>
    <row r="70" spans="1:20" ht="30" customHeight="1" x14ac:dyDescent="0.3">
      <c r="A70" s="51"/>
      <c r="B70" s="32"/>
      <c r="C70" s="29"/>
      <c r="D70" s="34"/>
      <c r="E70" s="138"/>
      <c r="F70" s="154"/>
      <c r="G70" s="156"/>
      <c r="H70" s="155"/>
      <c r="I70" s="138"/>
      <c r="J70" s="156"/>
      <c r="K70" s="154"/>
      <c r="L70" s="155"/>
      <c r="M70" s="138"/>
      <c r="N70" s="156"/>
      <c r="O70" s="143"/>
      <c r="P70" s="168"/>
      <c r="Q70" s="164"/>
      <c r="R70" s="166">
        <f t="shared" si="1"/>
        <v>0</v>
      </c>
      <c r="S70" s="35" t="str">
        <f t="shared" ref="S70:S100" si="2">IF(AND(E70+F70&gt;5,I70+K70&gt;5,M70+O70&gt;5,G70+H70&gt;3,J70+L70&gt;3,N70+P70+Q70&gt;5),"Nein","Ja")</f>
        <v>Ja</v>
      </c>
      <c r="T70" s="90" t="str">
        <f>IF(NOT(ISBLANK(A70)),IF(VLOOKUP(A70,'Angaben zur Einrichtung'!$A$45:$J$248,9,FALSE)="ja","Nein","Ja"),"-")</f>
        <v>-</v>
      </c>
    </row>
    <row r="71" spans="1:20" ht="30" customHeight="1" x14ac:dyDescent="0.3">
      <c r="A71" s="51"/>
      <c r="B71" s="32"/>
      <c r="C71" s="29"/>
      <c r="D71" s="34"/>
      <c r="E71" s="138"/>
      <c r="F71" s="154"/>
      <c r="G71" s="156"/>
      <c r="H71" s="155"/>
      <c r="I71" s="138"/>
      <c r="J71" s="156"/>
      <c r="K71" s="154"/>
      <c r="L71" s="155"/>
      <c r="M71" s="138"/>
      <c r="N71" s="156"/>
      <c r="O71" s="143"/>
      <c r="P71" s="168"/>
      <c r="Q71" s="164"/>
      <c r="R71" s="166">
        <f t="shared" ref="R71:R100" si="3">SUM(E71:Q71)</f>
        <v>0</v>
      </c>
      <c r="S71" s="35" t="str">
        <f t="shared" si="2"/>
        <v>Ja</v>
      </c>
      <c r="T71" s="90" t="str">
        <f>IF(NOT(ISBLANK(A71)),IF(VLOOKUP(A71,'Angaben zur Einrichtung'!$A$45:$J$248,9,FALSE)="ja","Nein","Ja"),"-")</f>
        <v>-</v>
      </c>
    </row>
    <row r="72" spans="1:20" ht="30" customHeight="1" x14ac:dyDescent="0.3">
      <c r="A72" s="51"/>
      <c r="B72" s="32"/>
      <c r="C72" s="29"/>
      <c r="D72" s="34"/>
      <c r="E72" s="138"/>
      <c r="F72" s="154"/>
      <c r="G72" s="156"/>
      <c r="H72" s="155"/>
      <c r="I72" s="138"/>
      <c r="J72" s="156"/>
      <c r="K72" s="154"/>
      <c r="L72" s="155"/>
      <c r="M72" s="138"/>
      <c r="N72" s="156"/>
      <c r="O72" s="143"/>
      <c r="P72" s="168"/>
      <c r="Q72" s="164"/>
      <c r="R72" s="166">
        <f t="shared" si="3"/>
        <v>0</v>
      </c>
      <c r="S72" s="35" t="str">
        <f t="shared" si="2"/>
        <v>Ja</v>
      </c>
      <c r="T72" s="90" t="str">
        <f>IF(NOT(ISBLANK(A72)),IF(VLOOKUP(A72,'Angaben zur Einrichtung'!$A$45:$J$248,9,FALSE)="ja","Nein","Ja"),"-")</f>
        <v>-</v>
      </c>
    </row>
    <row r="73" spans="1:20" ht="30" customHeight="1" x14ac:dyDescent="0.3">
      <c r="A73" s="51"/>
      <c r="B73" s="32"/>
      <c r="C73" s="29"/>
      <c r="D73" s="34"/>
      <c r="E73" s="138"/>
      <c r="F73" s="154"/>
      <c r="G73" s="156"/>
      <c r="H73" s="155"/>
      <c r="I73" s="138"/>
      <c r="J73" s="156"/>
      <c r="K73" s="154"/>
      <c r="L73" s="155"/>
      <c r="M73" s="138"/>
      <c r="N73" s="156"/>
      <c r="O73" s="143"/>
      <c r="P73" s="168"/>
      <c r="Q73" s="164"/>
      <c r="R73" s="166">
        <f t="shared" si="3"/>
        <v>0</v>
      </c>
      <c r="S73" s="35" t="str">
        <f t="shared" si="2"/>
        <v>Ja</v>
      </c>
      <c r="T73" s="90" t="str">
        <f>IF(NOT(ISBLANK(A73)),IF(VLOOKUP(A73,'Angaben zur Einrichtung'!$A$45:$J$248,9,FALSE)="ja","Nein","Ja"),"-")</f>
        <v>-</v>
      </c>
    </row>
    <row r="74" spans="1:20" ht="30" customHeight="1" x14ac:dyDescent="0.3">
      <c r="A74" s="51"/>
      <c r="B74" s="32"/>
      <c r="C74" s="29"/>
      <c r="D74" s="34"/>
      <c r="E74" s="138"/>
      <c r="F74" s="154"/>
      <c r="G74" s="156"/>
      <c r="H74" s="155"/>
      <c r="I74" s="138"/>
      <c r="J74" s="156"/>
      <c r="K74" s="154"/>
      <c r="L74" s="155"/>
      <c r="M74" s="138"/>
      <c r="N74" s="156"/>
      <c r="O74" s="143"/>
      <c r="P74" s="168"/>
      <c r="Q74" s="164"/>
      <c r="R74" s="166">
        <f t="shared" si="3"/>
        <v>0</v>
      </c>
      <c r="S74" s="35" t="str">
        <f t="shared" si="2"/>
        <v>Ja</v>
      </c>
      <c r="T74" s="90" t="str">
        <f>IF(NOT(ISBLANK(A74)),IF(VLOOKUP(A74,'Angaben zur Einrichtung'!$A$45:$J$248,9,FALSE)="ja","Nein","Ja"),"-")</f>
        <v>-</v>
      </c>
    </row>
    <row r="75" spans="1:20" ht="30" customHeight="1" x14ac:dyDescent="0.3">
      <c r="A75" s="51"/>
      <c r="B75" s="32"/>
      <c r="C75" s="29"/>
      <c r="D75" s="34"/>
      <c r="E75" s="138"/>
      <c r="F75" s="154"/>
      <c r="G75" s="156"/>
      <c r="H75" s="155"/>
      <c r="I75" s="138"/>
      <c r="J75" s="156"/>
      <c r="K75" s="154"/>
      <c r="L75" s="155"/>
      <c r="M75" s="138"/>
      <c r="N75" s="156"/>
      <c r="O75" s="143"/>
      <c r="P75" s="168"/>
      <c r="Q75" s="164"/>
      <c r="R75" s="166">
        <f t="shared" si="3"/>
        <v>0</v>
      </c>
      <c r="S75" s="35" t="str">
        <f t="shared" si="2"/>
        <v>Ja</v>
      </c>
      <c r="T75" s="90" t="str">
        <f>IF(NOT(ISBLANK(A75)),IF(VLOOKUP(A75,'Angaben zur Einrichtung'!$A$45:$J$248,9,FALSE)="ja","Nein","Ja"),"-")</f>
        <v>-</v>
      </c>
    </row>
    <row r="76" spans="1:20" ht="30" customHeight="1" x14ac:dyDescent="0.3">
      <c r="A76" s="51"/>
      <c r="B76" s="32"/>
      <c r="C76" s="29"/>
      <c r="D76" s="34"/>
      <c r="E76" s="138"/>
      <c r="F76" s="154"/>
      <c r="G76" s="156"/>
      <c r="H76" s="155"/>
      <c r="I76" s="138"/>
      <c r="J76" s="156"/>
      <c r="K76" s="154"/>
      <c r="L76" s="155"/>
      <c r="M76" s="138"/>
      <c r="N76" s="156"/>
      <c r="O76" s="143"/>
      <c r="P76" s="168"/>
      <c r="Q76" s="164"/>
      <c r="R76" s="166">
        <f t="shared" si="3"/>
        <v>0</v>
      </c>
      <c r="S76" s="35" t="str">
        <f t="shared" si="2"/>
        <v>Ja</v>
      </c>
      <c r="T76" s="90" t="str">
        <f>IF(NOT(ISBLANK(A76)),IF(VLOOKUP(A76,'Angaben zur Einrichtung'!$A$45:$J$248,9,FALSE)="ja","Nein","Ja"),"-")</f>
        <v>-</v>
      </c>
    </row>
    <row r="77" spans="1:20" ht="30" customHeight="1" x14ac:dyDescent="0.3">
      <c r="A77" s="51"/>
      <c r="B77" s="32"/>
      <c r="C77" s="29"/>
      <c r="D77" s="34"/>
      <c r="E77" s="138"/>
      <c r="F77" s="154"/>
      <c r="G77" s="156"/>
      <c r="H77" s="155"/>
      <c r="I77" s="138"/>
      <c r="J77" s="156"/>
      <c r="K77" s="154"/>
      <c r="L77" s="155"/>
      <c r="M77" s="138"/>
      <c r="N77" s="156"/>
      <c r="O77" s="143"/>
      <c r="P77" s="168"/>
      <c r="Q77" s="164"/>
      <c r="R77" s="166">
        <f t="shared" si="3"/>
        <v>0</v>
      </c>
      <c r="S77" s="35" t="str">
        <f t="shared" si="2"/>
        <v>Ja</v>
      </c>
      <c r="T77" s="90" t="str">
        <f>IF(NOT(ISBLANK(A77)),IF(VLOOKUP(A77,'Angaben zur Einrichtung'!$A$45:$J$248,9,FALSE)="ja","Nein","Ja"),"-")</f>
        <v>-</v>
      </c>
    </row>
    <row r="78" spans="1:20" ht="30" customHeight="1" x14ac:dyDescent="0.3">
      <c r="A78" s="51"/>
      <c r="B78" s="32"/>
      <c r="C78" s="29"/>
      <c r="D78" s="34"/>
      <c r="E78" s="138"/>
      <c r="F78" s="154"/>
      <c r="G78" s="156"/>
      <c r="H78" s="155"/>
      <c r="I78" s="138"/>
      <c r="J78" s="156"/>
      <c r="K78" s="154"/>
      <c r="L78" s="155"/>
      <c r="M78" s="138"/>
      <c r="N78" s="156"/>
      <c r="O78" s="143"/>
      <c r="P78" s="168"/>
      <c r="Q78" s="164"/>
      <c r="R78" s="166">
        <f t="shared" si="3"/>
        <v>0</v>
      </c>
      <c r="S78" s="35" t="str">
        <f t="shared" si="2"/>
        <v>Ja</v>
      </c>
      <c r="T78" s="90" t="str">
        <f>IF(NOT(ISBLANK(A78)),IF(VLOOKUP(A78,'Angaben zur Einrichtung'!$A$45:$J$248,9,FALSE)="ja","Nein","Ja"),"-")</f>
        <v>-</v>
      </c>
    </row>
    <row r="79" spans="1:20" ht="30" customHeight="1" x14ac:dyDescent="0.3">
      <c r="A79" s="51"/>
      <c r="B79" s="32"/>
      <c r="C79" s="29"/>
      <c r="D79" s="34"/>
      <c r="E79" s="138"/>
      <c r="F79" s="154"/>
      <c r="G79" s="156"/>
      <c r="H79" s="155"/>
      <c r="I79" s="138"/>
      <c r="J79" s="156"/>
      <c r="K79" s="154"/>
      <c r="L79" s="155"/>
      <c r="M79" s="138"/>
      <c r="N79" s="156"/>
      <c r="O79" s="143"/>
      <c r="P79" s="168"/>
      <c r="Q79" s="164"/>
      <c r="R79" s="166">
        <f t="shared" si="3"/>
        <v>0</v>
      </c>
      <c r="S79" s="35" t="str">
        <f t="shared" si="2"/>
        <v>Ja</v>
      </c>
      <c r="T79" s="90" t="str">
        <f>IF(NOT(ISBLANK(A79)),IF(VLOOKUP(A79,'Angaben zur Einrichtung'!$A$45:$J$248,9,FALSE)="ja","Nein","Ja"),"-")</f>
        <v>-</v>
      </c>
    </row>
    <row r="80" spans="1:20" ht="30" customHeight="1" x14ac:dyDescent="0.3">
      <c r="A80" s="51"/>
      <c r="B80" s="32"/>
      <c r="C80" s="29"/>
      <c r="D80" s="34"/>
      <c r="E80" s="138"/>
      <c r="F80" s="154"/>
      <c r="G80" s="156"/>
      <c r="H80" s="155"/>
      <c r="I80" s="138"/>
      <c r="J80" s="156"/>
      <c r="K80" s="154"/>
      <c r="L80" s="155"/>
      <c r="M80" s="138"/>
      <c r="N80" s="156"/>
      <c r="O80" s="143"/>
      <c r="P80" s="168"/>
      <c r="Q80" s="164"/>
      <c r="R80" s="166">
        <f t="shared" si="3"/>
        <v>0</v>
      </c>
      <c r="S80" s="35" t="str">
        <f t="shared" si="2"/>
        <v>Ja</v>
      </c>
      <c r="T80" s="90" t="str">
        <f>IF(NOT(ISBLANK(A80)),IF(VLOOKUP(A80,'Angaben zur Einrichtung'!$A$45:$J$248,9,FALSE)="ja","Nein","Ja"),"-")</f>
        <v>-</v>
      </c>
    </row>
    <row r="81" spans="1:20" ht="30" customHeight="1" x14ac:dyDescent="0.3">
      <c r="A81" s="51"/>
      <c r="B81" s="32"/>
      <c r="C81" s="29"/>
      <c r="D81" s="34"/>
      <c r="E81" s="138"/>
      <c r="F81" s="154"/>
      <c r="G81" s="156"/>
      <c r="H81" s="155"/>
      <c r="I81" s="138"/>
      <c r="J81" s="156"/>
      <c r="K81" s="154"/>
      <c r="L81" s="155"/>
      <c r="M81" s="138"/>
      <c r="N81" s="156"/>
      <c r="O81" s="143"/>
      <c r="P81" s="168"/>
      <c r="Q81" s="164"/>
      <c r="R81" s="166">
        <f t="shared" si="3"/>
        <v>0</v>
      </c>
      <c r="S81" s="35" t="str">
        <f t="shared" si="2"/>
        <v>Ja</v>
      </c>
      <c r="T81" s="90" t="str">
        <f>IF(NOT(ISBLANK(A81)),IF(VLOOKUP(A81,'Angaben zur Einrichtung'!$A$45:$J$248,9,FALSE)="ja","Nein","Ja"),"-")</f>
        <v>-</v>
      </c>
    </row>
    <row r="82" spans="1:20" ht="30" customHeight="1" x14ac:dyDescent="0.3">
      <c r="A82" s="51"/>
      <c r="B82" s="32"/>
      <c r="C82" s="29"/>
      <c r="D82" s="34"/>
      <c r="E82" s="138"/>
      <c r="F82" s="154"/>
      <c r="G82" s="156"/>
      <c r="H82" s="155"/>
      <c r="I82" s="138"/>
      <c r="J82" s="156"/>
      <c r="K82" s="154"/>
      <c r="L82" s="155"/>
      <c r="M82" s="138"/>
      <c r="N82" s="156"/>
      <c r="O82" s="143"/>
      <c r="P82" s="168"/>
      <c r="Q82" s="164"/>
      <c r="R82" s="166">
        <f t="shared" si="3"/>
        <v>0</v>
      </c>
      <c r="S82" s="35" t="str">
        <f t="shared" si="2"/>
        <v>Ja</v>
      </c>
      <c r="T82" s="90" t="str">
        <f>IF(NOT(ISBLANK(A82)),IF(VLOOKUP(A82,'Angaben zur Einrichtung'!$A$45:$J$248,9,FALSE)="ja","Nein","Ja"),"-")</f>
        <v>-</v>
      </c>
    </row>
    <row r="83" spans="1:20" ht="30" customHeight="1" x14ac:dyDescent="0.3">
      <c r="A83" s="51"/>
      <c r="B83" s="32"/>
      <c r="C83" s="29"/>
      <c r="D83" s="34"/>
      <c r="E83" s="138"/>
      <c r="F83" s="154"/>
      <c r="G83" s="156"/>
      <c r="H83" s="155"/>
      <c r="I83" s="138"/>
      <c r="J83" s="156"/>
      <c r="K83" s="154"/>
      <c r="L83" s="155"/>
      <c r="M83" s="138"/>
      <c r="N83" s="156"/>
      <c r="O83" s="143"/>
      <c r="P83" s="168"/>
      <c r="Q83" s="164"/>
      <c r="R83" s="166">
        <f t="shared" si="3"/>
        <v>0</v>
      </c>
      <c r="S83" s="35" t="str">
        <f t="shared" si="2"/>
        <v>Ja</v>
      </c>
      <c r="T83" s="90" t="str">
        <f>IF(NOT(ISBLANK(A83)),IF(VLOOKUP(A83,'Angaben zur Einrichtung'!$A$45:$J$248,9,FALSE)="ja","Nein","Ja"),"-")</f>
        <v>-</v>
      </c>
    </row>
    <row r="84" spans="1:20" ht="30" customHeight="1" x14ac:dyDescent="0.3">
      <c r="A84" s="51"/>
      <c r="B84" s="32"/>
      <c r="C84" s="29"/>
      <c r="D84" s="34"/>
      <c r="E84" s="138"/>
      <c r="F84" s="154"/>
      <c r="G84" s="156"/>
      <c r="H84" s="155"/>
      <c r="I84" s="138"/>
      <c r="J84" s="156"/>
      <c r="K84" s="154"/>
      <c r="L84" s="155"/>
      <c r="M84" s="138"/>
      <c r="N84" s="156"/>
      <c r="O84" s="143"/>
      <c r="P84" s="168"/>
      <c r="Q84" s="164"/>
      <c r="R84" s="166">
        <f t="shared" si="3"/>
        <v>0</v>
      </c>
      <c r="S84" s="35" t="str">
        <f t="shared" si="2"/>
        <v>Ja</v>
      </c>
      <c r="T84" s="90" t="str">
        <f>IF(NOT(ISBLANK(A84)),IF(VLOOKUP(A84,'Angaben zur Einrichtung'!$A$45:$J$248,9,FALSE)="ja","Nein","Ja"),"-")</f>
        <v>-</v>
      </c>
    </row>
    <row r="85" spans="1:20" ht="30" customHeight="1" x14ac:dyDescent="0.3">
      <c r="A85" s="51"/>
      <c r="B85" s="32"/>
      <c r="C85" s="29"/>
      <c r="D85" s="34"/>
      <c r="E85" s="138"/>
      <c r="F85" s="154"/>
      <c r="G85" s="156"/>
      <c r="H85" s="155"/>
      <c r="I85" s="138"/>
      <c r="J85" s="156"/>
      <c r="K85" s="154"/>
      <c r="L85" s="155"/>
      <c r="M85" s="138"/>
      <c r="N85" s="156"/>
      <c r="O85" s="143"/>
      <c r="P85" s="168"/>
      <c r="Q85" s="164"/>
      <c r="R85" s="166">
        <f t="shared" si="3"/>
        <v>0</v>
      </c>
      <c r="S85" s="35" t="str">
        <f t="shared" si="2"/>
        <v>Ja</v>
      </c>
      <c r="T85" s="90" t="str">
        <f>IF(NOT(ISBLANK(A85)),IF(VLOOKUP(A85,'Angaben zur Einrichtung'!$A$45:$J$248,9,FALSE)="ja","Nein","Ja"),"-")</f>
        <v>-</v>
      </c>
    </row>
    <row r="86" spans="1:20" ht="30" customHeight="1" x14ac:dyDescent="0.3">
      <c r="A86" s="51"/>
      <c r="B86" s="32"/>
      <c r="C86" s="29"/>
      <c r="D86" s="34"/>
      <c r="E86" s="138"/>
      <c r="F86" s="154"/>
      <c r="G86" s="156"/>
      <c r="H86" s="155"/>
      <c r="I86" s="138"/>
      <c r="J86" s="156"/>
      <c r="K86" s="154"/>
      <c r="L86" s="155"/>
      <c r="M86" s="138"/>
      <c r="N86" s="156"/>
      <c r="O86" s="143"/>
      <c r="P86" s="168"/>
      <c r="Q86" s="164"/>
      <c r="R86" s="166">
        <f t="shared" si="3"/>
        <v>0</v>
      </c>
      <c r="S86" s="35" t="str">
        <f t="shared" si="2"/>
        <v>Ja</v>
      </c>
      <c r="T86" s="90" t="str">
        <f>IF(NOT(ISBLANK(A86)),IF(VLOOKUP(A86,'Angaben zur Einrichtung'!$A$45:$J$248,9,FALSE)="ja","Nein","Ja"),"-")</f>
        <v>-</v>
      </c>
    </row>
    <row r="87" spans="1:20" ht="30" customHeight="1" x14ac:dyDescent="0.3">
      <c r="A87" s="51"/>
      <c r="B87" s="32"/>
      <c r="C87" s="29"/>
      <c r="D87" s="34"/>
      <c r="E87" s="138"/>
      <c r="F87" s="154"/>
      <c r="G87" s="156"/>
      <c r="H87" s="155"/>
      <c r="I87" s="138"/>
      <c r="J87" s="156"/>
      <c r="K87" s="154"/>
      <c r="L87" s="155"/>
      <c r="M87" s="138"/>
      <c r="N87" s="156"/>
      <c r="O87" s="143"/>
      <c r="P87" s="168"/>
      <c r="Q87" s="164"/>
      <c r="R87" s="166">
        <f t="shared" si="3"/>
        <v>0</v>
      </c>
      <c r="S87" s="35" t="str">
        <f t="shared" si="2"/>
        <v>Ja</v>
      </c>
      <c r="T87" s="90" t="str">
        <f>IF(NOT(ISBLANK(A87)),IF(VLOOKUP(A87,'Angaben zur Einrichtung'!$A$45:$J$248,9,FALSE)="ja","Nein","Ja"),"-")</f>
        <v>-</v>
      </c>
    </row>
    <row r="88" spans="1:20" ht="30" customHeight="1" x14ac:dyDescent="0.3">
      <c r="A88" s="51"/>
      <c r="B88" s="32"/>
      <c r="C88" s="29"/>
      <c r="D88" s="34"/>
      <c r="E88" s="138"/>
      <c r="F88" s="154"/>
      <c r="G88" s="156"/>
      <c r="H88" s="155"/>
      <c r="I88" s="138"/>
      <c r="J88" s="156"/>
      <c r="K88" s="154"/>
      <c r="L88" s="155"/>
      <c r="M88" s="138"/>
      <c r="N88" s="156"/>
      <c r="O88" s="143"/>
      <c r="P88" s="168"/>
      <c r="Q88" s="164"/>
      <c r="R88" s="166">
        <f t="shared" si="3"/>
        <v>0</v>
      </c>
      <c r="S88" s="35" t="str">
        <f t="shared" si="2"/>
        <v>Ja</v>
      </c>
      <c r="T88" s="90" t="str">
        <f>IF(NOT(ISBLANK(A88)),IF(VLOOKUP(A88,'Angaben zur Einrichtung'!$A$45:$J$248,9,FALSE)="ja","Nein","Ja"),"-")</f>
        <v>-</v>
      </c>
    </row>
    <row r="89" spans="1:20" ht="30" customHeight="1" x14ac:dyDescent="0.3">
      <c r="A89" s="51"/>
      <c r="B89" s="32"/>
      <c r="C89" s="29"/>
      <c r="D89" s="34"/>
      <c r="E89" s="138"/>
      <c r="F89" s="154"/>
      <c r="G89" s="156"/>
      <c r="H89" s="155"/>
      <c r="I89" s="138"/>
      <c r="J89" s="156"/>
      <c r="K89" s="154"/>
      <c r="L89" s="155"/>
      <c r="M89" s="138"/>
      <c r="N89" s="156"/>
      <c r="O89" s="143"/>
      <c r="P89" s="168"/>
      <c r="Q89" s="164"/>
      <c r="R89" s="166">
        <f t="shared" si="3"/>
        <v>0</v>
      </c>
      <c r="S89" s="35" t="str">
        <f t="shared" si="2"/>
        <v>Ja</v>
      </c>
      <c r="T89" s="90" t="str">
        <f>IF(NOT(ISBLANK(A89)),IF(VLOOKUP(A89,'Angaben zur Einrichtung'!$A$45:$J$248,9,FALSE)="ja","Nein","Ja"),"-")</f>
        <v>-</v>
      </c>
    </row>
    <row r="90" spans="1:20" ht="30" customHeight="1" x14ac:dyDescent="0.3">
      <c r="A90" s="51"/>
      <c r="B90" s="32"/>
      <c r="C90" s="29"/>
      <c r="D90" s="34"/>
      <c r="E90" s="138"/>
      <c r="F90" s="154"/>
      <c r="G90" s="156"/>
      <c r="H90" s="155"/>
      <c r="I90" s="138"/>
      <c r="J90" s="156"/>
      <c r="K90" s="154"/>
      <c r="L90" s="155"/>
      <c r="M90" s="138"/>
      <c r="N90" s="156"/>
      <c r="O90" s="143"/>
      <c r="P90" s="168"/>
      <c r="Q90" s="164"/>
      <c r="R90" s="166">
        <f t="shared" si="3"/>
        <v>0</v>
      </c>
      <c r="S90" s="35" t="str">
        <f t="shared" si="2"/>
        <v>Ja</v>
      </c>
      <c r="T90" s="90" t="str">
        <f>IF(NOT(ISBLANK(A90)),IF(VLOOKUP(A90,'Angaben zur Einrichtung'!$A$45:$J$248,9,FALSE)="ja","Nein","Ja"),"-")</f>
        <v>-</v>
      </c>
    </row>
    <row r="91" spans="1:20" ht="30" customHeight="1" x14ac:dyDescent="0.3">
      <c r="A91" s="51"/>
      <c r="B91" s="32"/>
      <c r="C91" s="29"/>
      <c r="D91" s="34"/>
      <c r="E91" s="138"/>
      <c r="F91" s="154"/>
      <c r="G91" s="156"/>
      <c r="H91" s="155"/>
      <c r="I91" s="138"/>
      <c r="J91" s="156"/>
      <c r="K91" s="154"/>
      <c r="L91" s="155"/>
      <c r="M91" s="138"/>
      <c r="N91" s="156"/>
      <c r="O91" s="143"/>
      <c r="P91" s="168"/>
      <c r="Q91" s="164"/>
      <c r="R91" s="166">
        <f t="shared" si="3"/>
        <v>0</v>
      </c>
      <c r="S91" s="35" t="str">
        <f t="shared" si="2"/>
        <v>Ja</v>
      </c>
      <c r="T91" s="90" t="str">
        <f>IF(NOT(ISBLANK(A91)),IF(VLOOKUP(A91,'Angaben zur Einrichtung'!$A$45:$J$248,9,FALSE)="ja","Nein","Ja"),"-")</f>
        <v>-</v>
      </c>
    </row>
    <row r="92" spans="1:20" ht="30" customHeight="1" x14ac:dyDescent="0.3">
      <c r="A92" s="51"/>
      <c r="B92" s="32"/>
      <c r="C92" s="29"/>
      <c r="D92" s="34"/>
      <c r="E92" s="138"/>
      <c r="F92" s="154"/>
      <c r="G92" s="156"/>
      <c r="H92" s="155"/>
      <c r="I92" s="138"/>
      <c r="J92" s="156"/>
      <c r="K92" s="154"/>
      <c r="L92" s="155"/>
      <c r="M92" s="138"/>
      <c r="N92" s="156"/>
      <c r="O92" s="143"/>
      <c r="P92" s="168"/>
      <c r="Q92" s="164"/>
      <c r="R92" s="166">
        <f t="shared" si="3"/>
        <v>0</v>
      </c>
      <c r="S92" s="35" t="str">
        <f t="shared" si="2"/>
        <v>Ja</v>
      </c>
      <c r="T92" s="90" t="str">
        <f>IF(NOT(ISBLANK(A92)),IF(VLOOKUP(A92,'Angaben zur Einrichtung'!$A$45:$J$248,9,FALSE)="ja","Nein","Ja"),"-")</f>
        <v>-</v>
      </c>
    </row>
    <row r="93" spans="1:20" ht="30" customHeight="1" x14ac:dyDescent="0.3">
      <c r="A93" s="51"/>
      <c r="B93" s="32"/>
      <c r="C93" s="29"/>
      <c r="D93" s="34"/>
      <c r="E93" s="138"/>
      <c r="F93" s="154"/>
      <c r="G93" s="156"/>
      <c r="H93" s="155"/>
      <c r="I93" s="138"/>
      <c r="J93" s="156"/>
      <c r="K93" s="154"/>
      <c r="L93" s="155"/>
      <c r="M93" s="138"/>
      <c r="N93" s="156"/>
      <c r="O93" s="143"/>
      <c r="P93" s="168"/>
      <c r="Q93" s="164"/>
      <c r="R93" s="166">
        <f t="shared" si="3"/>
        <v>0</v>
      </c>
      <c r="S93" s="35" t="str">
        <f t="shared" si="2"/>
        <v>Ja</v>
      </c>
      <c r="T93" s="90" t="str">
        <f>IF(NOT(ISBLANK(A93)),IF(VLOOKUP(A93,'Angaben zur Einrichtung'!$A$45:$J$248,9,FALSE)="ja","Nein","Ja"),"-")</f>
        <v>-</v>
      </c>
    </row>
    <row r="94" spans="1:20" ht="30" customHeight="1" x14ac:dyDescent="0.3">
      <c r="A94" s="51"/>
      <c r="B94" s="32"/>
      <c r="C94" s="29"/>
      <c r="D94" s="34"/>
      <c r="E94" s="138"/>
      <c r="F94" s="154"/>
      <c r="G94" s="156"/>
      <c r="H94" s="155"/>
      <c r="I94" s="138"/>
      <c r="J94" s="156"/>
      <c r="K94" s="154"/>
      <c r="L94" s="155"/>
      <c r="M94" s="138"/>
      <c r="N94" s="156"/>
      <c r="O94" s="143"/>
      <c r="P94" s="168"/>
      <c r="Q94" s="164"/>
      <c r="R94" s="166">
        <f t="shared" si="3"/>
        <v>0</v>
      </c>
      <c r="S94" s="35" t="str">
        <f t="shared" si="2"/>
        <v>Ja</v>
      </c>
      <c r="T94" s="90" t="str">
        <f>IF(NOT(ISBLANK(A94)),IF(VLOOKUP(A94,'Angaben zur Einrichtung'!$A$45:$J$248,9,FALSE)="ja","Nein","Ja"),"-")</f>
        <v>-</v>
      </c>
    </row>
    <row r="95" spans="1:20" ht="30" customHeight="1" x14ac:dyDescent="0.3">
      <c r="A95" s="51"/>
      <c r="B95" s="32"/>
      <c r="C95" s="29"/>
      <c r="D95" s="34"/>
      <c r="E95" s="138"/>
      <c r="F95" s="154"/>
      <c r="G95" s="156"/>
      <c r="H95" s="155"/>
      <c r="I95" s="138"/>
      <c r="J95" s="156"/>
      <c r="K95" s="154"/>
      <c r="L95" s="155"/>
      <c r="M95" s="138"/>
      <c r="N95" s="156"/>
      <c r="O95" s="143"/>
      <c r="P95" s="168"/>
      <c r="Q95" s="164"/>
      <c r="R95" s="166">
        <f t="shared" si="3"/>
        <v>0</v>
      </c>
      <c r="S95" s="35" t="str">
        <f t="shared" si="2"/>
        <v>Ja</v>
      </c>
      <c r="T95" s="90" t="str">
        <f>IF(NOT(ISBLANK(A95)),IF(VLOOKUP(A95,'Angaben zur Einrichtung'!$A$45:$J$248,9,FALSE)="ja","Nein","Ja"),"-")</f>
        <v>-</v>
      </c>
    </row>
    <row r="96" spans="1:20" ht="30" customHeight="1" x14ac:dyDescent="0.3">
      <c r="A96" s="51"/>
      <c r="B96" s="32"/>
      <c r="C96" s="29"/>
      <c r="D96" s="34"/>
      <c r="E96" s="138"/>
      <c r="F96" s="154"/>
      <c r="G96" s="156"/>
      <c r="H96" s="155"/>
      <c r="I96" s="138"/>
      <c r="J96" s="156"/>
      <c r="K96" s="154"/>
      <c r="L96" s="155"/>
      <c r="M96" s="138"/>
      <c r="N96" s="156"/>
      <c r="O96" s="143"/>
      <c r="P96" s="168"/>
      <c r="Q96" s="164"/>
      <c r="R96" s="166">
        <f t="shared" si="3"/>
        <v>0</v>
      </c>
      <c r="S96" s="35" t="str">
        <f t="shared" si="2"/>
        <v>Ja</v>
      </c>
      <c r="T96" s="90" t="str">
        <f>IF(NOT(ISBLANK(A96)),IF(VLOOKUP(A96,'Angaben zur Einrichtung'!$A$45:$J$248,9,FALSE)="ja","Nein","Ja"),"-")</f>
        <v>-</v>
      </c>
    </row>
    <row r="97" spans="1:20" ht="30" customHeight="1" x14ac:dyDescent="0.3">
      <c r="A97" s="51"/>
      <c r="B97" s="32"/>
      <c r="C97" s="29"/>
      <c r="D97" s="34"/>
      <c r="E97" s="138"/>
      <c r="F97" s="154"/>
      <c r="G97" s="156"/>
      <c r="H97" s="155"/>
      <c r="I97" s="138"/>
      <c r="J97" s="156"/>
      <c r="K97" s="154"/>
      <c r="L97" s="155"/>
      <c r="M97" s="138"/>
      <c r="N97" s="156"/>
      <c r="O97" s="143"/>
      <c r="P97" s="168"/>
      <c r="Q97" s="164"/>
      <c r="R97" s="166">
        <f t="shared" si="3"/>
        <v>0</v>
      </c>
      <c r="S97" s="35" t="str">
        <f t="shared" si="2"/>
        <v>Ja</v>
      </c>
      <c r="T97" s="90" t="str">
        <f>IF(NOT(ISBLANK(A97)),IF(VLOOKUP(A97,'Angaben zur Einrichtung'!$A$45:$J$248,9,FALSE)="ja","Nein","Ja"),"-")</f>
        <v>-</v>
      </c>
    </row>
    <row r="98" spans="1:20" ht="30" customHeight="1" x14ac:dyDescent="0.3">
      <c r="A98" s="51"/>
      <c r="B98" s="32"/>
      <c r="C98" s="29"/>
      <c r="D98" s="34"/>
      <c r="E98" s="138"/>
      <c r="F98" s="154"/>
      <c r="G98" s="156"/>
      <c r="H98" s="155"/>
      <c r="I98" s="138"/>
      <c r="J98" s="156"/>
      <c r="K98" s="154"/>
      <c r="L98" s="155"/>
      <c r="M98" s="138"/>
      <c r="N98" s="156"/>
      <c r="O98" s="143"/>
      <c r="P98" s="168"/>
      <c r="Q98" s="164"/>
      <c r="R98" s="166">
        <f t="shared" si="3"/>
        <v>0</v>
      </c>
      <c r="S98" s="35" t="str">
        <f t="shared" si="2"/>
        <v>Ja</v>
      </c>
      <c r="T98" s="90" t="str">
        <f>IF(NOT(ISBLANK(A98)),IF(VLOOKUP(A98,'Angaben zur Einrichtung'!$A$45:$J$248,9,FALSE)="ja","Nein","Ja"),"-")</f>
        <v>-</v>
      </c>
    </row>
    <row r="99" spans="1:20" ht="30" customHeight="1" x14ac:dyDescent="0.3">
      <c r="A99" s="51"/>
      <c r="B99" s="32"/>
      <c r="C99" s="29"/>
      <c r="D99" s="34"/>
      <c r="E99" s="138"/>
      <c r="F99" s="154"/>
      <c r="G99" s="156"/>
      <c r="H99" s="155"/>
      <c r="I99" s="138"/>
      <c r="J99" s="156"/>
      <c r="K99" s="154"/>
      <c r="L99" s="155"/>
      <c r="M99" s="138"/>
      <c r="N99" s="156"/>
      <c r="O99" s="143"/>
      <c r="P99" s="168"/>
      <c r="Q99" s="164"/>
      <c r="R99" s="166">
        <f t="shared" si="3"/>
        <v>0</v>
      </c>
      <c r="S99" s="35" t="str">
        <f t="shared" si="2"/>
        <v>Ja</v>
      </c>
      <c r="T99" s="90" t="str">
        <f>IF(NOT(ISBLANK(A99)),IF(VLOOKUP(A99,'Angaben zur Einrichtung'!$A$45:$J$248,9,FALSE)="ja","Nein","Ja"),"-")</f>
        <v>-</v>
      </c>
    </row>
    <row r="100" spans="1:20" ht="30" customHeight="1" x14ac:dyDescent="0.3">
      <c r="A100" s="51"/>
      <c r="B100" s="32"/>
      <c r="C100" s="29"/>
      <c r="D100" s="34"/>
      <c r="E100" s="138"/>
      <c r="F100" s="154"/>
      <c r="G100" s="156"/>
      <c r="H100" s="155"/>
      <c r="I100" s="138"/>
      <c r="J100" s="156"/>
      <c r="K100" s="154"/>
      <c r="L100" s="155"/>
      <c r="M100" s="138"/>
      <c r="N100" s="156"/>
      <c r="O100" s="143"/>
      <c r="P100" s="168"/>
      <c r="Q100" s="164"/>
      <c r="R100" s="166">
        <f t="shared" si="3"/>
        <v>0</v>
      </c>
      <c r="S100" s="35" t="str">
        <f t="shared" si="2"/>
        <v>Ja</v>
      </c>
      <c r="T100" s="90" t="str">
        <f>IF(NOT(ISBLANK(A100)),IF(VLOOKUP(A100,'Angaben zur Einrichtung'!$A$45:$J$248,9,FALSE)="ja","Nein","Ja"),"-")</f>
        <v>-</v>
      </c>
    </row>
    <row r="101" spans="1:20" x14ac:dyDescent="0.3">
      <c r="B101" s="36"/>
    </row>
  </sheetData>
  <sheetProtection algorithmName="SHA-512" hashValue="aOWadUNDzprEU908m42sNeOQ714k9QgNBeoZlZGmbYRde5Z45zZkLroVaR5HKnl/HQLCPuejXt454kWvIHB80A==" saltValue="QQgwtqGICEPX6I74g55wWw==" spinCount="100000" sheet="1" objects="1" scenarios="1" selectLockedCells="1"/>
  <mergeCells count="9">
    <mergeCell ref="R1:R3"/>
    <mergeCell ref="S1:S2"/>
    <mergeCell ref="A1:D3"/>
    <mergeCell ref="E1:Q1"/>
    <mergeCell ref="E2:H2"/>
    <mergeCell ref="I2:P2"/>
    <mergeCell ref="E3:H3"/>
    <mergeCell ref="I3:L3"/>
    <mergeCell ref="M3:Q3"/>
  </mergeCells>
  <conditionalFormatting sqref="E9:E100">
    <cfRule type="containsText" dxfId="0" priority="1" operator="containsText" text="Schule (Herbst 2020)">
      <formula>NOT(ISERROR(SEARCH("Schule (Herbst 2020)",E9)))</formula>
    </cfRule>
  </conditionalFormatting>
  <dataValidations count="1">
    <dataValidation type="whole" allowBlank="1" showInputMessage="1" showErrorMessage="1" sqref="E5:Q100" xr:uid="{00000000-0002-0000-0600-000000000000}">
      <formula1>0</formula1>
      <formula2>3</formula2>
    </dataValidation>
  </dataValidations>
  <pageMargins left="0.7" right="0.7" top="0.78740157499999996" bottom="0.78740157499999996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Properties"/>
  <dimension ref="A1:AN45"/>
  <sheetViews>
    <sheetView topLeftCell="F1" zoomScaleNormal="100" workbookViewId="0">
      <selection activeCell="L5" sqref="L5"/>
    </sheetView>
  </sheetViews>
  <sheetFormatPr baseColWidth="10" defaultRowHeight="14.4" x14ac:dyDescent="0.3"/>
  <cols>
    <col min="1" max="1" width="13" customWidth="1"/>
    <col min="2" max="3" width="11.5546875" style="42"/>
    <col min="4" max="4" width="13.5546875" bestFit="1" customWidth="1"/>
    <col min="5" max="5" width="13.88671875" customWidth="1"/>
    <col min="6" max="6" width="1.44140625" style="84" customWidth="1"/>
    <col min="7" max="9" width="11.44140625" hidden="1" customWidth="1"/>
    <col min="10" max="10" width="50.88671875" hidden="1" customWidth="1"/>
    <col min="11" max="11" width="7.109375" hidden="1" customWidth="1"/>
    <col min="12" max="12" width="8.5546875" customWidth="1"/>
    <col min="13" max="13" width="14.109375" customWidth="1"/>
    <col min="14" max="19" width="7.109375" customWidth="1"/>
    <col min="20" max="23" width="7.5546875" customWidth="1"/>
    <col min="24" max="24" width="9.6640625" customWidth="1"/>
    <col min="25" max="25" width="8.88671875" customWidth="1"/>
    <col min="26" max="39" width="7.5546875" customWidth="1"/>
    <col min="40" max="40" width="8.88671875" customWidth="1"/>
  </cols>
  <sheetData>
    <row r="1" spans="1:40" ht="15" thickBot="1" x14ac:dyDescent="0.35">
      <c r="A1" s="330" t="s">
        <v>39</v>
      </c>
      <c r="B1" s="329" t="s">
        <v>42</v>
      </c>
      <c r="C1" s="329"/>
    </row>
    <row r="2" spans="1:40" ht="15" thickBot="1" x14ac:dyDescent="0.35">
      <c r="A2" s="331"/>
      <c r="B2" s="43" t="s">
        <v>40</v>
      </c>
      <c r="C2" s="43" t="s">
        <v>41</v>
      </c>
      <c r="D2" s="46" t="s">
        <v>46</v>
      </c>
      <c r="E2" s="47" t="s">
        <v>48</v>
      </c>
      <c r="F2" s="85"/>
      <c r="L2" s="123" t="s">
        <v>113</v>
      </c>
      <c r="M2" s="124"/>
      <c r="N2" s="123" t="s">
        <v>82</v>
      </c>
      <c r="O2" s="124"/>
      <c r="P2" s="124"/>
      <c r="Q2" s="124"/>
      <c r="R2" s="124"/>
      <c r="S2" s="125"/>
      <c r="T2" s="73" t="s">
        <v>112</v>
      </c>
      <c r="U2" s="74"/>
      <c r="V2" s="74"/>
      <c r="W2" s="74"/>
      <c r="X2" s="74"/>
      <c r="Y2" s="74"/>
      <c r="Z2" s="74"/>
      <c r="AA2" s="74"/>
      <c r="AB2" s="74"/>
      <c r="AC2" s="74"/>
      <c r="AD2" s="74"/>
      <c r="AE2" s="74"/>
      <c r="AF2" s="74"/>
      <c r="AG2" s="74"/>
      <c r="AH2" s="74"/>
      <c r="AI2" s="74"/>
      <c r="AJ2" s="74"/>
      <c r="AK2" s="74"/>
      <c r="AL2" s="74"/>
      <c r="AM2" s="74"/>
      <c r="AN2" s="75"/>
    </row>
    <row r="3" spans="1:40" x14ac:dyDescent="0.3">
      <c r="A3" s="44" t="s">
        <v>43</v>
      </c>
      <c r="B3" s="45">
        <v>43710</v>
      </c>
      <c r="C3" s="45">
        <v>44075</v>
      </c>
      <c r="D3" s="44" t="s">
        <v>35</v>
      </c>
      <c r="E3" s="44" t="s">
        <v>47</v>
      </c>
      <c r="F3" s="86"/>
      <c r="L3" s="127" t="s">
        <v>114</v>
      </c>
      <c r="M3" s="127" t="s">
        <v>115</v>
      </c>
      <c r="N3" s="127" t="s">
        <v>103</v>
      </c>
      <c r="O3" s="78" t="s">
        <v>104</v>
      </c>
      <c r="P3" s="78" t="s">
        <v>105</v>
      </c>
      <c r="Q3" s="78" t="s">
        <v>106</v>
      </c>
      <c r="R3" s="78" t="s">
        <v>107</v>
      </c>
      <c r="S3" s="78" t="s">
        <v>108</v>
      </c>
      <c r="T3" s="76" t="s">
        <v>83</v>
      </c>
      <c r="U3" s="77" t="s">
        <v>84</v>
      </c>
      <c r="V3" s="77" t="s">
        <v>85</v>
      </c>
      <c r="W3" s="77" t="s">
        <v>86</v>
      </c>
      <c r="X3" s="77" t="s">
        <v>87</v>
      </c>
      <c r="Y3" s="77" t="s">
        <v>88</v>
      </c>
      <c r="Z3" s="77" t="s">
        <v>89</v>
      </c>
      <c r="AA3" s="77" t="s">
        <v>90</v>
      </c>
      <c r="AB3" s="77" t="s">
        <v>91</v>
      </c>
      <c r="AC3" s="77" t="s">
        <v>92</v>
      </c>
      <c r="AD3" s="77" t="s">
        <v>93</v>
      </c>
      <c r="AE3" s="77" t="s">
        <v>94</v>
      </c>
      <c r="AF3" s="77" t="s">
        <v>95</v>
      </c>
      <c r="AG3" s="77" t="s">
        <v>96</v>
      </c>
      <c r="AH3" s="77" t="s">
        <v>97</v>
      </c>
      <c r="AI3" s="77" t="s">
        <v>98</v>
      </c>
      <c r="AJ3" s="77" t="s">
        <v>99</v>
      </c>
      <c r="AK3" s="77" t="s">
        <v>100</v>
      </c>
      <c r="AL3" s="77" t="s">
        <v>101</v>
      </c>
      <c r="AM3" s="77" t="s">
        <v>2217</v>
      </c>
      <c r="AN3" s="78" t="s">
        <v>102</v>
      </c>
    </row>
    <row r="4" spans="1:40" ht="15" thickBot="1" x14ac:dyDescent="0.35">
      <c r="A4" s="44" t="s">
        <v>44</v>
      </c>
      <c r="B4" s="45">
        <v>43345</v>
      </c>
      <c r="C4" s="45">
        <v>43709</v>
      </c>
      <c r="D4" s="44" t="s">
        <v>36</v>
      </c>
      <c r="L4" s="126">
        <f>'Angaben zur Einrichtung'!K26</f>
        <v>0</v>
      </c>
      <c r="M4" s="83">
        <f>'Angaben zur Einrichtung'!K28</f>
        <v>0</v>
      </c>
      <c r="N4" s="81">
        <f>'Angaben zur Einrichtung'!X18</f>
        <v>0</v>
      </c>
      <c r="O4" s="82">
        <f>'Angaben zur Einrichtung'!X19</f>
        <v>0</v>
      </c>
      <c r="P4" s="82">
        <f>'Angaben zur Einrichtung'!X22</f>
        <v>0</v>
      </c>
      <c r="Q4" s="82">
        <f>'Angaben zur Einrichtung'!X23</f>
        <v>0</v>
      </c>
      <c r="R4" s="128">
        <f>'Angaben zur Einrichtung'!X27</f>
        <v>0</v>
      </c>
      <c r="S4" s="129">
        <f>'Angaben zur Einrichtung'!X28</f>
        <v>0</v>
      </c>
      <c r="T4" s="79">
        <f>'Angaben zur Einrichtung'!Y41-'Angaben zur Einrichtung'!V41</f>
        <v>0</v>
      </c>
      <c r="U4" s="79">
        <f>'Angaben zur Einrichtung'!Y43-'Angaben zur Einrichtung'!V43</f>
        <v>0</v>
      </c>
      <c r="V4" s="79">
        <f>'Angaben zur Einrichtung'!Y44-'Angaben zur Einrichtung'!V44</f>
        <v>0</v>
      </c>
      <c r="W4" s="79">
        <f>'Angaben zur Einrichtung'!Y45-'Angaben zur Einrichtung'!V45</f>
        <v>0</v>
      </c>
      <c r="X4" s="79">
        <f>'Angaben zur Einrichtung'!Y46-'Angaben zur Einrichtung'!V46</f>
        <v>0</v>
      </c>
      <c r="Y4" s="79">
        <f>'Angaben zur Einrichtung'!Y47-'Angaben zur Einrichtung'!V47</f>
        <v>0</v>
      </c>
      <c r="Z4" s="79">
        <f>'Angaben zur Einrichtung'!Y48-'Angaben zur Einrichtung'!V48</f>
        <v>0</v>
      </c>
      <c r="AA4" s="79">
        <f>'Angaben zur Einrichtung'!Y49-'Angaben zur Einrichtung'!V49</f>
        <v>0</v>
      </c>
      <c r="AB4" s="79">
        <f>'Angaben zur Einrichtung'!Y50-'Angaben zur Einrichtung'!V50</f>
        <v>0</v>
      </c>
      <c r="AC4" s="79">
        <f>'Angaben zur Einrichtung'!Y51-'Angaben zur Einrichtung'!V51</f>
        <v>0</v>
      </c>
      <c r="AD4" s="79">
        <f>'Angaben zur Einrichtung'!Y52-'Angaben zur Einrichtung'!V52</f>
        <v>0</v>
      </c>
      <c r="AE4" s="79">
        <f>'Angaben zur Einrichtung'!Y53-'Angaben zur Einrichtung'!V53</f>
        <v>0</v>
      </c>
      <c r="AF4" s="79">
        <f>'Angaben zur Einrichtung'!Y54-'Angaben zur Einrichtung'!V54</f>
        <v>0</v>
      </c>
      <c r="AG4" s="79">
        <f>'Angaben zur Einrichtung'!Y55-'Angaben zur Einrichtung'!V55</f>
        <v>0</v>
      </c>
      <c r="AH4" s="79">
        <f>'Angaben zur Einrichtung'!Y56-'Angaben zur Einrichtung'!V56</f>
        <v>0</v>
      </c>
      <c r="AI4" s="79">
        <f>'Angaben zur Einrichtung'!Y57-'Angaben zur Einrichtung'!V57</f>
        <v>0</v>
      </c>
      <c r="AJ4" s="79">
        <f>'Angaben zur Einrichtung'!Y58-'Angaben zur Einrichtung'!V58</f>
        <v>0</v>
      </c>
      <c r="AK4" s="79">
        <f>'Angaben zur Einrichtung'!Y59-'Angaben zur Einrichtung'!V59</f>
        <v>0</v>
      </c>
      <c r="AL4" s="79">
        <f>'Angaben zur Einrichtung'!Y60-'Angaben zur Einrichtung'!V60</f>
        <v>0</v>
      </c>
      <c r="AM4" s="79">
        <f>'Angaben zur Einrichtung'!Y61-'Angaben zur Einrichtung'!V61</f>
        <v>0</v>
      </c>
      <c r="AN4" s="80">
        <f>'Angaben zur Einrichtung'!Y62-'Angaben zur Einrichtung'!V62</f>
        <v>0</v>
      </c>
    </row>
    <row r="5" spans="1:40" x14ac:dyDescent="0.3">
      <c r="A5" s="44" t="s">
        <v>45</v>
      </c>
      <c r="B5" s="45">
        <v>42980</v>
      </c>
      <c r="C5" s="45">
        <v>43344</v>
      </c>
      <c r="D5" s="44" t="s">
        <v>37</v>
      </c>
    </row>
    <row r="6" spans="1:40" x14ac:dyDescent="0.3">
      <c r="A6" s="44"/>
      <c r="B6" s="45"/>
      <c r="C6" s="45"/>
      <c r="D6" s="72" t="s">
        <v>80</v>
      </c>
    </row>
    <row r="7" spans="1:40" ht="15" thickBot="1" x14ac:dyDescent="0.35">
      <c r="A7" s="44"/>
      <c r="B7" s="45"/>
      <c r="C7" s="45"/>
      <c r="D7" s="44"/>
    </row>
    <row r="8" spans="1:40" ht="15" thickBot="1" x14ac:dyDescent="0.35">
      <c r="A8" s="44"/>
      <c r="B8" s="45"/>
      <c r="C8" s="45"/>
      <c r="D8" s="44"/>
      <c r="L8" s="123" t="s">
        <v>171</v>
      </c>
      <c r="M8" s="124"/>
      <c r="N8" s="125"/>
    </row>
    <row r="9" spans="1:40" ht="57.6" x14ac:dyDescent="0.3">
      <c r="A9" s="44"/>
      <c r="B9" s="45"/>
      <c r="C9" s="45"/>
      <c r="D9" s="44"/>
      <c r="L9" s="127" t="s">
        <v>117</v>
      </c>
      <c r="M9" s="132" t="s">
        <v>118</v>
      </c>
      <c r="N9" s="132" t="s">
        <v>123</v>
      </c>
      <c r="O9" s="132" t="s">
        <v>119</v>
      </c>
      <c r="P9" s="127" t="s">
        <v>120</v>
      </c>
      <c r="Q9" s="127" t="s">
        <v>121</v>
      </c>
      <c r="R9" s="127" t="s">
        <v>122</v>
      </c>
      <c r="S9" s="132" t="s">
        <v>124</v>
      </c>
      <c r="T9" s="132" t="s">
        <v>125</v>
      </c>
      <c r="U9" s="132" t="s">
        <v>126</v>
      </c>
      <c r="V9" s="132" t="s">
        <v>127</v>
      </c>
      <c r="W9" s="132" t="s">
        <v>128</v>
      </c>
      <c r="X9" s="132" t="s">
        <v>129</v>
      </c>
      <c r="Y9" s="132" t="s">
        <v>130</v>
      </c>
      <c r="Z9" s="132" t="s">
        <v>131</v>
      </c>
      <c r="AA9" s="132" t="s">
        <v>132</v>
      </c>
      <c r="AB9" s="132" t="s">
        <v>133</v>
      </c>
      <c r="AC9" s="132" t="s">
        <v>134</v>
      </c>
      <c r="AD9" s="132" t="s">
        <v>135</v>
      </c>
      <c r="AE9" s="132" t="s">
        <v>136</v>
      </c>
      <c r="AF9" s="132" t="s">
        <v>137</v>
      </c>
      <c r="AG9" s="132" t="s">
        <v>138</v>
      </c>
      <c r="AH9" s="132" t="s">
        <v>139</v>
      </c>
      <c r="AI9" s="132" t="s">
        <v>140</v>
      </c>
      <c r="AJ9" s="132" t="s">
        <v>141</v>
      </c>
    </row>
    <row r="10" spans="1:40" ht="15" thickBot="1" x14ac:dyDescent="0.35">
      <c r="A10" s="44"/>
      <c r="B10" s="45"/>
      <c r="C10" s="45"/>
      <c r="D10" s="44"/>
      <c r="L10" s="131">
        <f>'Angaben zur Einrichtung'!H13</f>
        <v>0</v>
      </c>
      <c r="M10" s="83">
        <f>COUNTIF('Angaben zur Einrichtung'!E45:'Angaben zur Einrichtung'!E248,"*")</f>
        <v>0</v>
      </c>
      <c r="N10" s="131">
        <f>'Angaben zur Einrichtung'!X6</f>
        <v>0</v>
      </c>
      <c r="O10" s="131">
        <f>'Angaben zur Einrichtung'!X7</f>
        <v>0</v>
      </c>
      <c r="P10" s="131">
        <f>'Angaben zur Einrichtung'!X10</f>
        <v>0</v>
      </c>
      <c r="Q10" s="131">
        <f>'Angaben zur Einrichtung'!X11</f>
        <v>0</v>
      </c>
      <c r="R10" s="131">
        <f>'Angaben zur Einrichtung'!X12</f>
        <v>0</v>
      </c>
      <c r="S10" s="131">
        <f>'Angaben zur Einrichtung'!X14</f>
        <v>0</v>
      </c>
      <c r="T10" s="131">
        <f>'Angaben zur Einrichtung'!X15</f>
        <v>0</v>
      </c>
      <c r="U10" s="131">
        <f>'Angaben zur Einrichtung'!X16</f>
        <v>0</v>
      </c>
      <c r="V10" s="131">
        <f>'Angaben zur Einrichtung'!X18</f>
        <v>0</v>
      </c>
      <c r="W10" s="131">
        <f>'Angaben zur Einrichtung'!X19</f>
        <v>0</v>
      </c>
      <c r="X10" s="131">
        <f>'Angaben zur Einrichtung'!X20</f>
        <v>0</v>
      </c>
      <c r="Y10" s="131">
        <f>'Angaben zur Einrichtung'!X22</f>
        <v>0</v>
      </c>
      <c r="Z10" s="131">
        <f>'Angaben zur Einrichtung'!X23</f>
        <v>0</v>
      </c>
      <c r="AA10" s="131">
        <f>'Angaben zur Einrichtung'!X24</f>
        <v>0</v>
      </c>
      <c r="AB10" s="131">
        <f>'Angaben zur Einrichtung'!X26</f>
        <v>0</v>
      </c>
      <c r="AC10" s="131">
        <f>'Angaben zur Einrichtung'!X27</f>
        <v>0</v>
      </c>
      <c r="AD10" s="131">
        <f>'Angaben zur Einrichtung'!X28</f>
        <v>0</v>
      </c>
      <c r="AE10" s="131">
        <f>'Angaben zur Einrichtung'!R41</f>
        <v>0</v>
      </c>
      <c r="AF10" s="131">
        <f>'Angaben zur Einrichtung'!U41</f>
        <v>0</v>
      </c>
      <c r="AG10" s="131">
        <f>'Angaben zur Einrichtung'!X41</f>
        <v>0</v>
      </c>
      <c r="AH10" s="131">
        <f>'Angaben zur Einrichtung'!R62-'Angaben zur Einrichtung'!R41</f>
        <v>0</v>
      </c>
      <c r="AI10" s="131">
        <f>'Angaben zur Einrichtung'!U62-'Angaben zur Einrichtung'!U41</f>
        <v>0</v>
      </c>
      <c r="AJ10" s="133">
        <f>'Angaben zur Einrichtung'!X62-'Angaben zur Einrichtung'!X41</f>
        <v>0</v>
      </c>
    </row>
    <row r="11" spans="1:40" x14ac:dyDescent="0.3">
      <c r="A11" s="44"/>
      <c r="B11" s="45"/>
      <c r="C11" s="45"/>
      <c r="D11" s="44"/>
    </row>
    <row r="12" spans="1:40" x14ac:dyDescent="0.3">
      <c r="A12" s="44"/>
      <c r="B12" s="45"/>
      <c r="C12" s="45"/>
      <c r="D12" s="44"/>
    </row>
    <row r="13" spans="1:40" x14ac:dyDescent="0.3">
      <c r="A13" s="54" t="s">
        <v>53</v>
      </c>
    </row>
    <row r="14" spans="1:40" x14ac:dyDescent="0.3">
      <c r="A14" t="s">
        <v>2277</v>
      </c>
    </row>
    <row r="15" spans="1:40" x14ac:dyDescent="0.3">
      <c r="A15" t="s">
        <v>2216</v>
      </c>
    </row>
    <row r="19" spans="1:11" ht="15" thickBot="1" x14ac:dyDescent="0.35"/>
    <row r="20" spans="1:11" ht="15.6" x14ac:dyDescent="0.3">
      <c r="A20" s="54"/>
      <c r="G20" s="54" t="s">
        <v>54</v>
      </c>
      <c r="J20" s="59" t="s">
        <v>63</v>
      </c>
      <c r="K20" s="57"/>
    </row>
    <row r="21" spans="1:11" ht="15.6" x14ac:dyDescent="0.3">
      <c r="A21" s="54" t="s">
        <v>109</v>
      </c>
      <c r="B21"/>
      <c r="C21"/>
      <c r="G21" s="13" t="s">
        <v>4</v>
      </c>
      <c r="H21" s="13"/>
      <c r="J21" s="63" t="s">
        <v>64</v>
      </c>
      <c r="K21" s="64">
        <f>'Angaben zur Einrichtung'!X6</f>
        <v>0</v>
      </c>
    </row>
    <row r="22" spans="1:11" ht="15.6" x14ac:dyDescent="0.3">
      <c r="A22" s="10"/>
      <c r="B22" s="11"/>
      <c r="C22" s="12" t="s">
        <v>29</v>
      </c>
      <c r="G22" s="18" t="s">
        <v>5</v>
      </c>
      <c r="H22" s="18"/>
      <c r="J22" s="63" t="s">
        <v>65</v>
      </c>
      <c r="K22" s="64">
        <f>'Angaben zur Einrichtung'!X7</f>
        <v>0</v>
      </c>
    </row>
    <row r="23" spans="1:11" ht="15.6" x14ac:dyDescent="0.3">
      <c r="A23" s="13" t="s">
        <v>4</v>
      </c>
      <c r="B23" s="14"/>
      <c r="C23" s="15">
        <f>COUNTIFS('Angaben zur Einrichtung'!$C$45:'Angaben zur Einrichtung'!$C$990,"---",'Angaben zur Einrichtung'!$E$45:'Angaben zur Einrichtung'!$E$990,"Deutsch")</f>
        <v>0</v>
      </c>
      <c r="G23" s="13" t="s">
        <v>55</v>
      </c>
      <c r="H23" s="13"/>
      <c r="J23" s="63" t="s">
        <v>67</v>
      </c>
      <c r="K23" s="64">
        <f>'Angaben zur Einrichtung'!X8</f>
        <v>0</v>
      </c>
    </row>
    <row r="24" spans="1:11" ht="15.6" x14ac:dyDescent="0.3">
      <c r="A24" s="18" t="s">
        <v>5</v>
      </c>
      <c r="B24" s="19"/>
      <c r="C24" s="15">
        <f>COUNTIFS('Angaben zur Einrichtung'!$C$45:'Angaben zur Einrichtung'!$C$990,"---",'Angaben zur Einrichtung'!$E$45:'Angaben zur Einrichtung'!$E$990,"Türkisch")</f>
        <v>0</v>
      </c>
      <c r="G24" s="55" t="s">
        <v>56</v>
      </c>
      <c r="H24" s="55"/>
      <c r="J24" s="62" t="s">
        <v>66</v>
      </c>
      <c r="K24" s="60"/>
    </row>
    <row r="25" spans="1:11" ht="15.6" x14ac:dyDescent="0.3">
      <c r="A25" s="13" t="s">
        <v>10</v>
      </c>
      <c r="B25" s="14"/>
      <c r="C25" s="15">
        <f>COUNTIFS('Angaben zur Einrichtung'!$C$45:'Angaben zur Einrichtung'!$C$990,"---",'Angaben zur Einrichtung'!$E$45:'Angaben zur Einrichtung'!$E$990,"Bosnisch")+COUNTIFS('Angaben zur Einrichtung'!$C$45:'Angaben zur Einrichtung'!$C$990,"---",'Angaben zur Einrichtung'!$E$45:'Angaben zur Einrichtung'!$E$990,"Kroatisch")+COUNTIFS('Angaben zur Einrichtung'!$C$45:'Angaben zur Einrichtung'!$C$990,"---",'Angaben zur Einrichtung'!$E$45:'Angaben zur Einrichtung'!$E$990,"Serbisch")</f>
        <v>0</v>
      </c>
      <c r="G25" s="56" t="s">
        <v>57</v>
      </c>
      <c r="H25" s="56"/>
      <c r="J25" s="65" t="s">
        <v>59</v>
      </c>
      <c r="K25" s="66">
        <f>COUNTIF('Angaben zur Einrichtung'!F45:F248, "Abgemeldet")</f>
        <v>0</v>
      </c>
    </row>
    <row r="26" spans="1:11" ht="15.6" x14ac:dyDescent="0.3">
      <c r="A26" s="18" t="s">
        <v>11</v>
      </c>
      <c r="B26" s="19"/>
      <c r="C26" s="15">
        <f>COUNTIFS('Angaben zur Einrichtung'!$C$45:'Angaben zur Einrichtung'!$C$990,"---",'Angaben zur Einrichtung'!$E$45:'Angaben zur Einrichtung'!$E$990,"Albanisch")</f>
        <v>0</v>
      </c>
      <c r="G26" s="18" t="s">
        <v>11</v>
      </c>
      <c r="H26" s="18"/>
      <c r="J26" s="65" t="s">
        <v>60</v>
      </c>
      <c r="K26" s="66">
        <f>COUNTIF('Angaben zur Einrichtung'!F45:F248, "BHG Bescheid")</f>
        <v>0</v>
      </c>
    </row>
    <row r="27" spans="1:11" ht="15.6" x14ac:dyDescent="0.3">
      <c r="A27" s="13" t="s">
        <v>6</v>
      </c>
      <c r="B27" s="14"/>
      <c r="C27" s="15">
        <f>COUNTIFS('Angaben zur Einrichtung'!$C$45:'Angaben zur Einrichtung'!$C$990,"---",'Angaben zur Einrichtung'!$E$45:'Angaben zur Einrichtung'!$E$990,"Rumänisch")</f>
        <v>0</v>
      </c>
      <c r="G27" s="13" t="s">
        <v>6</v>
      </c>
      <c r="H27" s="13"/>
      <c r="J27" s="65" t="s">
        <v>78</v>
      </c>
      <c r="K27" s="66">
        <f>COUNTIF('Angaben zur Einrichtung'!F45:F248, "Häuslicher Unterricht")</f>
        <v>0</v>
      </c>
    </row>
    <row r="28" spans="1:11" ht="15.6" x14ac:dyDescent="0.3">
      <c r="A28" s="18" t="s">
        <v>12</v>
      </c>
      <c r="B28" s="19"/>
      <c r="C28" s="15">
        <f>COUNTIFS('Angaben zur Einrichtung'!$C$45:'Angaben zur Einrichtung'!$C$990,"---",'Angaben zur Einrichtung'!$E$45:'Angaben zur Einrichtung'!$E$990,"Arabisch")</f>
        <v>0</v>
      </c>
      <c r="G28" s="18" t="s">
        <v>12</v>
      </c>
      <c r="H28" s="18"/>
      <c r="J28" s="65" t="s">
        <v>69</v>
      </c>
      <c r="K28" s="66">
        <f>COUNTIF('Angaben zur Einrichtung'!F45:F248, "Schule (Herbst 2020)")</f>
        <v>0</v>
      </c>
    </row>
    <row r="29" spans="1:11" ht="15.6" x14ac:dyDescent="0.3">
      <c r="A29" s="13" t="s">
        <v>13</v>
      </c>
      <c r="B29" s="14"/>
      <c r="C29" s="15">
        <f>COUNTIFS('Angaben zur Einrichtung'!$C$45:'Angaben zur Einrichtung'!$C$990,"---",'Angaben zur Einrichtung'!$E$45:'Angaben zur Einrichtung'!$E$990,"Polnisch")</f>
        <v>0</v>
      </c>
      <c r="G29" s="13" t="s">
        <v>13</v>
      </c>
      <c r="H29" s="13"/>
      <c r="J29" s="65" t="s">
        <v>61</v>
      </c>
      <c r="K29" s="66">
        <f>COUNTIF('Angaben zur Einrichtung'!F45:F248, "Zu löschen")</f>
        <v>0</v>
      </c>
    </row>
    <row r="30" spans="1:11" ht="15.6" x14ac:dyDescent="0.3">
      <c r="A30" s="18" t="s">
        <v>14</v>
      </c>
      <c r="B30" s="19"/>
      <c r="C30" s="15">
        <f>COUNTIFS('Angaben zur Einrichtung'!$C$45:'Angaben zur Einrichtung'!$C$990,"---",'Angaben zur Einrichtung'!$E$45:'Angaben zur Einrichtung'!$E$990,"Ungarisch")</f>
        <v>0</v>
      </c>
      <c r="G30" s="18" t="s">
        <v>14</v>
      </c>
      <c r="H30" s="18"/>
      <c r="J30" s="58"/>
      <c r="K30" s="61"/>
    </row>
    <row r="31" spans="1:11" ht="16.2" thickBot="1" x14ac:dyDescent="0.35">
      <c r="A31" s="13" t="s">
        <v>7</v>
      </c>
      <c r="B31" s="14"/>
      <c r="C31" s="15">
        <f>COUNTIFS('Angaben zur Einrichtung'!$C$45:'Angaben zur Einrichtung'!$C$990,"---",'Angaben zur Einrichtung'!$E$45:'Angaben zur Einrichtung'!$E$990,"Englisch")</f>
        <v>0</v>
      </c>
      <c r="G31" s="13" t="s">
        <v>7</v>
      </c>
      <c r="H31" s="13"/>
      <c r="J31" s="67" t="s">
        <v>62</v>
      </c>
      <c r="K31" s="68">
        <f>COUNTIF('Angaben zur Einrichtung'!F45:F248, "Abwesend (COVID-19)")</f>
        <v>0</v>
      </c>
    </row>
    <row r="32" spans="1:11" x14ac:dyDescent="0.3">
      <c r="A32" s="18" t="s">
        <v>15</v>
      </c>
      <c r="B32" s="19"/>
      <c r="C32" s="15">
        <f>COUNTIFS('Angaben zur Einrichtung'!$C$45:'Angaben zur Einrichtung'!$C$990,"---",'Angaben zur Einrichtung'!$E$45:'Angaben zur Einrichtung'!$E$990,"Tschetschenisch")</f>
        <v>0</v>
      </c>
      <c r="G32" s="18" t="s">
        <v>15</v>
      </c>
      <c r="H32" s="18"/>
    </row>
    <row r="33" spans="1:8" x14ac:dyDescent="0.3">
      <c r="A33" s="13" t="s">
        <v>16</v>
      </c>
      <c r="B33" s="14"/>
      <c r="C33" s="15">
        <f>COUNTIFS('Angaben zur Einrichtung'!$C$45:'Angaben zur Einrichtung'!$C$990,"---",'Angaben zur Einrichtung'!$E$45:'Angaben zur Einrichtung'!$E$990,"Russisch")</f>
        <v>0</v>
      </c>
      <c r="G33" s="13" t="s">
        <v>16</v>
      </c>
      <c r="H33" s="13"/>
    </row>
    <row r="34" spans="1:8" x14ac:dyDescent="0.3">
      <c r="A34" s="18" t="s">
        <v>17</v>
      </c>
      <c r="B34" s="19"/>
      <c r="C34" s="15">
        <f>COUNTIFS('Angaben zur Einrichtung'!$C$45:'Angaben zur Einrichtung'!$C$990,"---",'Angaben zur Einrichtung'!$E$45:'Angaben zur Einrichtung'!$E$990,"Persisch")</f>
        <v>0</v>
      </c>
      <c r="G34" s="18" t="s">
        <v>17</v>
      </c>
      <c r="H34" s="18"/>
    </row>
    <row r="35" spans="1:8" x14ac:dyDescent="0.3">
      <c r="A35" s="13" t="s">
        <v>18</v>
      </c>
      <c r="B35" s="14"/>
      <c r="C35" s="15">
        <f>COUNTIFS('Angaben zur Einrichtung'!$C$45:'Angaben zur Einrichtung'!$C$990,"---",'Angaben zur Einrichtung'!$E$45:'Angaben zur Einrichtung'!$E$990,"Chinesisch")</f>
        <v>0</v>
      </c>
      <c r="G35" s="13" t="s">
        <v>18</v>
      </c>
      <c r="H35" s="13"/>
    </row>
    <row r="36" spans="1:8" x14ac:dyDescent="0.3">
      <c r="A36" s="18" t="s">
        <v>19</v>
      </c>
      <c r="B36" s="19"/>
      <c r="C36" s="15">
        <f>COUNTIFS('Angaben zur Einrichtung'!$C$45:'Angaben zur Einrichtung'!$C$990,"---",'Angaben zur Einrichtung'!$E$45:'Angaben zur Einrichtung'!$E$990,"Slowakisch")</f>
        <v>0</v>
      </c>
      <c r="G36" s="18" t="s">
        <v>19</v>
      </c>
      <c r="H36" s="18"/>
    </row>
    <row r="37" spans="1:8" x14ac:dyDescent="0.3">
      <c r="A37" s="13" t="s">
        <v>20</v>
      </c>
      <c r="B37" s="14"/>
      <c r="C37" s="15">
        <f>COUNTIFS('Angaben zur Einrichtung'!$C$45:'Angaben zur Einrichtung'!$C$990,"---",'Angaben zur Einrichtung'!$E$45:'Angaben zur Einrichtung'!$E$990,"Spanisch")</f>
        <v>0</v>
      </c>
      <c r="G37" s="13" t="s">
        <v>20</v>
      </c>
      <c r="H37" s="13"/>
    </row>
    <row r="38" spans="1:8" x14ac:dyDescent="0.3">
      <c r="A38" s="18" t="s">
        <v>21</v>
      </c>
      <c r="B38" s="19"/>
      <c r="C38" s="15">
        <f>COUNTIFS('Angaben zur Einrichtung'!$C$45:'Angaben zur Einrichtung'!$C$990,"---",'Angaben zur Einrichtung'!$E$45:'Angaben zur Einrichtung'!$E$990,"Kurdisch")</f>
        <v>0</v>
      </c>
      <c r="G38" s="18" t="s">
        <v>21</v>
      </c>
      <c r="H38" s="18"/>
    </row>
    <row r="39" spans="1:8" x14ac:dyDescent="0.3">
      <c r="A39" s="13" t="s">
        <v>22</v>
      </c>
      <c r="B39" s="14"/>
      <c r="C39" s="15">
        <f>COUNTIFS('Angaben zur Einrichtung'!$C$45:'Angaben zur Einrichtung'!$C$990,"---",'Angaben zur Einrichtung'!$E$45:'Angaben zur Einrichtung'!$E$990,"Tschechisch")</f>
        <v>0</v>
      </c>
      <c r="G39" s="13" t="s">
        <v>22</v>
      </c>
      <c r="H39" s="13"/>
    </row>
    <row r="40" spans="1:8" x14ac:dyDescent="0.3">
      <c r="A40" s="18" t="s">
        <v>23</v>
      </c>
      <c r="B40" s="19"/>
      <c r="C40" s="15">
        <f>COUNTIFS('Angaben zur Einrichtung'!$C$45:'Angaben zur Einrichtung'!$C$990,"---",'Angaben zur Einrichtung'!$E$45:'Angaben zur Einrichtung'!$E$990,"Bulgarisch")</f>
        <v>0</v>
      </c>
      <c r="G40" s="18" t="s">
        <v>23</v>
      </c>
      <c r="H40" s="18"/>
    </row>
    <row r="41" spans="1:8" x14ac:dyDescent="0.3">
      <c r="A41" s="22" t="s">
        <v>24</v>
      </c>
      <c r="B41" s="23"/>
      <c r="C41" s="15">
        <f>COUNTIFS('Angaben zur Einrichtung'!$C$45:'Angaben zur Einrichtung'!$C$990,"---",'Angaben zur Einrichtung'!$E$45:'Angaben zur Einrichtung'!$E$990,"Slowenisch")</f>
        <v>0</v>
      </c>
      <c r="G41" s="22" t="s">
        <v>24</v>
      </c>
      <c r="H41" s="22"/>
    </row>
    <row r="42" spans="1:8" x14ac:dyDescent="0.3">
      <c r="A42" s="18" t="s">
        <v>25</v>
      </c>
      <c r="B42" s="19"/>
      <c r="C42" s="15">
        <f>COUNTIFS('Angaben zur Einrichtung'!$C$45:'Angaben zur Einrichtung'!$C$990,"---",'Angaben zur Einrichtung'!$E$45:'Angaben zur Einrichtung'!$E$990,"sonstige Sprachen")</f>
        <v>0</v>
      </c>
      <c r="G42" s="18" t="s">
        <v>25</v>
      </c>
      <c r="H42" s="18"/>
    </row>
    <row r="43" spans="1:8" x14ac:dyDescent="0.3">
      <c r="A43" s="22" t="s">
        <v>2214</v>
      </c>
      <c r="B43" s="23"/>
      <c r="C43" s="15">
        <f>COUNTIFS('Angaben zur Einrichtung'!$C$45:'Angaben zur Einrichtung'!$C$990,"---",'Angaben zur Einrichtung'!$E$45:'Angaben zur Einrichtung'!$E$990,"Ukrainisch")</f>
        <v>0</v>
      </c>
      <c r="G43" s="55" t="s">
        <v>2214</v>
      </c>
    </row>
    <row r="44" spans="1:8" x14ac:dyDescent="0.3">
      <c r="A44" s="332" t="s">
        <v>27</v>
      </c>
      <c r="B44" s="333"/>
      <c r="C44" s="16">
        <f>SUM(C23:C43)</f>
        <v>0</v>
      </c>
    </row>
    <row r="45" spans="1:8" x14ac:dyDescent="0.3">
      <c r="B45"/>
      <c r="C45"/>
    </row>
  </sheetData>
  <sheetProtection algorithmName="SHA-512" hashValue="eQRK7yys/en7lu0fAFjgZ34Aw0yzSFlkgGQFByjVdz0o2f9cL2TFo7FcSdYKBTH0Ll8alOdd4Hna/Z7k0JOOZg==" saltValue="n1nlCJ+/b0U/OSUQFcrh0w==" spinCount="100000" sheet="1" objects="1" scenarios="1"/>
  <mergeCells count="3">
    <mergeCell ref="B1:C1"/>
    <mergeCell ref="A1:A2"/>
    <mergeCell ref="A44:B44"/>
  </mergeCells>
  <pageMargins left="0.7" right="0.7" top="0.78740157499999996" bottom="0.78740157499999996" header="0.3" footer="0.3"/>
  <pageSetup paperSize="9" orientation="portrait" verticalDpi="0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Tabelle1"/>
  <dimension ref="A1:G1131"/>
  <sheetViews>
    <sheetView topLeftCell="A1053" workbookViewId="0">
      <selection activeCell="G1138" sqref="G1138"/>
    </sheetView>
  </sheetViews>
  <sheetFormatPr baseColWidth="10" defaultRowHeight="14.4" x14ac:dyDescent="0.3"/>
  <cols>
    <col min="1" max="1" width="10" bestFit="1" customWidth="1"/>
    <col min="3" max="3" width="35.88671875" bestFit="1" customWidth="1"/>
    <col min="4" max="4" width="5" bestFit="1" customWidth="1"/>
    <col min="5" max="5" width="31.5546875" bestFit="1" customWidth="1"/>
    <col min="6" max="6" width="102.88671875" customWidth="1"/>
    <col min="7" max="7" width="146.33203125" bestFit="1" customWidth="1"/>
  </cols>
  <sheetData>
    <row r="1" spans="1:7" ht="15" thickBot="1" x14ac:dyDescent="0.35">
      <c r="A1" s="172" t="s">
        <v>173</v>
      </c>
      <c r="B1" s="172" t="s">
        <v>174</v>
      </c>
      <c r="C1" s="172" t="s">
        <v>175</v>
      </c>
      <c r="D1" s="172" t="s">
        <v>176</v>
      </c>
      <c r="E1" s="172" t="s">
        <v>177</v>
      </c>
      <c r="F1" s="172" t="s">
        <v>178</v>
      </c>
      <c r="G1" s="176" t="s">
        <v>2213</v>
      </c>
    </row>
    <row r="2" spans="1:7" x14ac:dyDescent="0.3">
      <c r="A2" s="173">
        <v>60101071</v>
      </c>
      <c r="B2" s="174">
        <v>60101</v>
      </c>
      <c r="C2" s="175" t="s">
        <v>179</v>
      </c>
      <c r="D2" s="174" t="s">
        <v>180</v>
      </c>
      <c r="E2" s="174" t="s">
        <v>181</v>
      </c>
      <c r="F2" s="174" t="s">
        <v>182</v>
      </c>
      <c r="G2" t="str">
        <f>F2&amp;", "&amp;D2&amp;" "&amp;E2&amp;", "&amp;C2</f>
        <v>Kindergarten  Röm.-kath. Pfarre Graz Waltendorf St. Paul, 8010 Graz, Dr.-Robert-Graf-Straße 40b</v>
      </c>
    </row>
    <row r="3" spans="1:7" x14ac:dyDescent="0.3">
      <c r="A3" s="173">
        <v>60101070</v>
      </c>
      <c r="B3" s="174">
        <v>60101</v>
      </c>
      <c r="C3" s="175" t="s">
        <v>183</v>
      </c>
      <c r="D3" s="174" t="s">
        <v>184</v>
      </c>
      <c r="E3" s="174" t="s">
        <v>181</v>
      </c>
      <c r="F3" s="174" t="s">
        <v>185</v>
      </c>
      <c r="G3" t="str">
        <f t="shared" ref="G3:G66" si="0">F3&amp;", "&amp;D3&amp;" "&amp;E3&amp;", "&amp;C3</f>
        <v>Kindergarten  Röm.-kath. Pfarre Graz-Süd Seelsorgezentrum, 8041 Graz, Anton-Lippe-Platz 2</v>
      </c>
    </row>
    <row r="4" spans="1:7" x14ac:dyDescent="0.3">
      <c r="A4" s="173">
        <v>60101100</v>
      </c>
      <c r="B4" s="174">
        <v>60101</v>
      </c>
      <c r="C4" s="175" t="s">
        <v>186</v>
      </c>
      <c r="D4" s="174" t="s">
        <v>180</v>
      </c>
      <c r="E4" s="174" t="s">
        <v>181</v>
      </c>
      <c r="F4" s="174" t="s">
        <v>187</v>
      </c>
      <c r="G4" t="str">
        <f t="shared" si="0"/>
        <v>Kindergarten  Landesbediensteten-Unterstützungs-Verein, 8010 Graz, Körblergasse 4</v>
      </c>
    </row>
    <row r="5" spans="1:7" x14ac:dyDescent="0.3">
      <c r="A5" s="173">
        <v>60101804</v>
      </c>
      <c r="B5" s="174">
        <v>60101</v>
      </c>
      <c r="C5" s="175" t="s">
        <v>186</v>
      </c>
      <c r="D5" s="174" t="s">
        <v>180</v>
      </c>
      <c r="E5" s="174" t="s">
        <v>181</v>
      </c>
      <c r="F5" s="174" t="s">
        <v>188</v>
      </c>
      <c r="G5" t="str">
        <f t="shared" si="0"/>
        <v>Kinderkrippe  Landesbediensteten-Unterstützungs-Verein, 8010 Graz, Körblergasse 4</v>
      </c>
    </row>
    <row r="6" spans="1:7" x14ac:dyDescent="0.3">
      <c r="A6" s="173">
        <v>60101123</v>
      </c>
      <c r="B6" s="174">
        <v>60101</v>
      </c>
      <c r="C6" s="175" t="s">
        <v>2288</v>
      </c>
      <c r="D6" s="174" t="s">
        <v>189</v>
      </c>
      <c r="E6" s="174" t="s">
        <v>181</v>
      </c>
      <c r="F6" s="174" t="s">
        <v>2289</v>
      </c>
      <c r="G6" t="str">
        <f t="shared" si="0"/>
        <v>Praxiskindergarten  Bildungsanstalt für Elementarpädagogik Graz, 8052 Graz, Grottenhofstraße 150</v>
      </c>
    </row>
    <row r="7" spans="1:7" x14ac:dyDescent="0.3">
      <c r="A7" s="173">
        <v>60101112</v>
      </c>
      <c r="B7" s="174">
        <v>60101</v>
      </c>
      <c r="C7" s="175" t="s">
        <v>190</v>
      </c>
      <c r="D7" s="174" t="s">
        <v>191</v>
      </c>
      <c r="E7" s="174" t="s">
        <v>181</v>
      </c>
      <c r="F7" s="174" t="s">
        <v>182</v>
      </c>
      <c r="G7" t="str">
        <f t="shared" si="0"/>
        <v>Kindergarten  Röm.-kath. Pfarre Graz Waltendorf St. Paul, 8042 Graz, St.-Peter-Hauptstraße 35</v>
      </c>
    </row>
    <row r="8" spans="1:7" x14ac:dyDescent="0.3">
      <c r="A8" s="173">
        <v>60101102</v>
      </c>
      <c r="B8" s="174">
        <v>60101</v>
      </c>
      <c r="C8" s="175" t="s">
        <v>192</v>
      </c>
      <c r="D8" s="174" t="s">
        <v>193</v>
      </c>
      <c r="E8" s="174" t="s">
        <v>181</v>
      </c>
      <c r="F8" s="174" t="s">
        <v>194</v>
      </c>
      <c r="G8" t="str">
        <f t="shared" si="0"/>
        <v>Kindergarten  Österr.Kinderfreunde, Ortsgruppe Afritschgarten, 8020 Graz, Gabelsbergerstraße 22</v>
      </c>
    </row>
    <row r="9" spans="1:7" x14ac:dyDescent="0.3">
      <c r="A9" s="173">
        <v>60101126</v>
      </c>
      <c r="B9" s="174">
        <v>60101</v>
      </c>
      <c r="C9" s="175" t="s">
        <v>195</v>
      </c>
      <c r="D9" s="174" t="s">
        <v>180</v>
      </c>
      <c r="E9" s="174" t="s">
        <v>181</v>
      </c>
      <c r="F9" s="174" t="s">
        <v>196</v>
      </c>
      <c r="G9" t="str">
        <f t="shared" si="0"/>
        <v>Kindergarten  Verein der Freien Waldorfschule Graz, 8010 Graz, Stiftingtalstraße 79</v>
      </c>
    </row>
    <row r="10" spans="1:7" x14ac:dyDescent="0.3">
      <c r="A10" s="173">
        <v>60101137</v>
      </c>
      <c r="B10" s="174">
        <v>60101</v>
      </c>
      <c r="C10" s="175" t="s">
        <v>197</v>
      </c>
      <c r="D10" s="174" t="s">
        <v>180</v>
      </c>
      <c r="E10" s="174" t="s">
        <v>181</v>
      </c>
      <c r="F10" s="174" t="s">
        <v>198</v>
      </c>
      <c r="G10" t="str">
        <f t="shared" si="0"/>
        <v>Kindergarten  Stadtgemeinde Graz, Abteilung für Bildung und Integration, 8010 Graz, Scheidtenbergergasse 6</v>
      </c>
    </row>
    <row r="11" spans="1:7" x14ac:dyDescent="0.3">
      <c r="A11" s="173">
        <v>60101139</v>
      </c>
      <c r="B11" s="174">
        <v>60101</v>
      </c>
      <c r="C11" s="175" t="s">
        <v>199</v>
      </c>
      <c r="D11" s="174" t="s">
        <v>193</v>
      </c>
      <c r="E11" s="174" t="s">
        <v>181</v>
      </c>
      <c r="F11" s="174" t="s">
        <v>200</v>
      </c>
      <c r="G11" t="str">
        <f t="shared" si="0"/>
        <v>Kindergarten  Caritas der Diözese Graz-Seckau, 8020 Graz, Mariengasse 13</v>
      </c>
    </row>
    <row r="12" spans="1:7" x14ac:dyDescent="0.3">
      <c r="A12" s="173">
        <v>60101141</v>
      </c>
      <c r="B12" s="174">
        <v>60101</v>
      </c>
      <c r="C12" s="175" t="s">
        <v>201</v>
      </c>
      <c r="D12" s="174" t="s">
        <v>191</v>
      </c>
      <c r="E12" s="174" t="s">
        <v>181</v>
      </c>
      <c r="F12" s="174" t="s">
        <v>196</v>
      </c>
      <c r="G12" t="str">
        <f t="shared" si="0"/>
        <v>Kindergarten  Verein der Freien Waldorfschule Graz, 8042 Graz, St.-Peter-Hauptstraße 182</v>
      </c>
    </row>
    <row r="13" spans="1:7" x14ac:dyDescent="0.3">
      <c r="A13" s="173">
        <v>60101153</v>
      </c>
      <c r="B13" s="174">
        <v>60101</v>
      </c>
      <c r="C13" s="175" t="s">
        <v>202</v>
      </c>
      <c r="D13" s="174" t="s">
        <v>180</v>
      </c>
      <c r="E13" s="174" t="s">
        <v>181</v>
      </c>
      <c r="F13" s="174" t="s">
        <v>203</v>
      </c>
      <c r="G13" t="str">
        <f t="shared" si="0"/>
        <v>Kindergarten  Evangelische Pfarre Graz Heilandskirche, 8010 Graz, Moserhofgasse 3a</v>
      </c>
    </row>
    <row r="14" spans="1:7" x14ac:dyDescent="0.3">
      <c r="A14" s="173">
        <v>60101809</v>
      </c>
      <c r="B14" s="174">
        <v>60101</v>
      </c>
      <c r="C14" s="175" t="s">
        <v>204</v>
      </c>
      <c r="D14" s="174" t="s">
        <v>193</v>
      </c>
      <c r="E14" s="174" t="s">
        <v>181</v>
      </c>
      <c r="F14" s="174" t="s">
        <v>205</v>
      </c>
      <c r="G14" t="str">
        <f t="shared" si="0"/>
        <v>Kinderkrippe  Stadtgemeinde Graz, Abteilung für Bildung und Integration, 8020 Graz, Erlengasse 25</v>
      </c>
    </row>
    <row r="15" spans="1:7" x14ac:dyDescent="0.3">
      <c r="A15" s="173">
        <v>60101159</v>
      </c>
      <c r="B15" s="174">
        <v>60101</v>
      </c>
      <c r="C15" s="175" t="s">
        <v>206</v>
      </c>
      <c r="D15" s="174" t="s">
        <v>193</v>
      </c>
      <c r="E15" s="174" t="s">
        <v>181</v>
      </c>
      <c r="F15" s="174" t="s">
        <v>207</v>
      </c>
      <c r="G15" t="str">
        <f t="shared" si="0"/>
        <v>Heilpaedagogischer Kindergarten  "Mosaik" GmbH, 8020 Graz, Wiener Straße 148</v>
      </c>
    </row>
    <row r="16" spans="1:7" x14ac:dyDescent="0.3">
      <c r="A16" s="173">
        <v>60101160</v>
      </c>
      <c r="B16" s="174">
        <v>60101</v>
      </c>
      <c r="C16" s="175" t="s">
        <v>2288</v>
      </c>
      <c r="D16" s="174" t="s">
        <v>189</v>
      </c>
      <c r="E16" s="174" t="s">
        <v>181</v>
      </c>
      <c r="F16" s="174" t="s">
        <v>2289</v>
      </c>
      <c r="G16" t="str">
        <f t="shared" si="0"/>
        <v>Praxiskindergarten  Bildungsanstalt für Elementarpädagogik Graz, 8052 Graz, Grottenhofstraße 150</v>
      </c>
    </row>
    <row r="17" spans="1:7" x14ac:dyDescent="0.3">
      <c r="A17" s="173">
        <v>60101163</v>
      </c>
      <c r="B17" s="174">
        <v>60101</v>
      </c>
      <c r="C17" s="175" t="s">
        <v>208</v>
      </c>
      <c r="D17" s="174" t="s">
        <v>180</v>
      </c>
      <c r="E17" s="174" t="s">
        <v>181</v>
      </c>
      <c r="F17" s="174" t="s">
        <v>196</v>
      </c>
      <c r="G17" t="str">
        <f t="shared" si="0"/>
        <v>Kindergarten  Verein der Freien Waldorfschule Graz, 8010 Graz, Körösistraße 59</v>
      </c>
    </row>
    <row r="18" spans="1:7" x14ac:dyDescent="0.3">
      <c r="A18" s="173">
        <v>60101526</v>
      </c>
      <c r="B18" s="174">
        <v>60101</v>
      </c>
      <c r="C18" s="175" t="s">
        <v>2290</v>
      </c>
      <c r="D18" s="174" t="s">
        <v>193</v>
      </c>
      <c r="E18" s="174" t="s">
        <v>181</v>
      </c>
      <c r="F18" s="174" t="s">
        <v>2291</v>
      </c>
      <c r="G18" t="str">
        <f t="shared" si="0"/>
        <v>Hort  Stadtgemeinde Graz, Abteilung für Bildung und Integration, 8020 Graz, Gaswerkstraße 15</v>
      </c>
    </row>
    <row r="19" spans="1:7" x14ac:dyDescent="0.3">
      <c r="A19" s="173">
        <v>60101156</v>
      </c>
      <c r="B19" s="174">
        <v>60101</v>
      </c>
      <c r="C19" s="175" t="s">
        <v>209</v>
      </c>
      <c r="D19" s="174" t="s">
        <v>180</v>
      </c>
      <c r="E19" s="174" t="s">
        <v>181</v>
      </c>
      <c r="F19" s="174" t="s">
        <v>210</v>
      </c>
      <c r="G19" t="str">
        <f t="shared" si="0"/>
        <v>Kindergarten  Röm.-kath. Pfarre Graz St.Leonhard, 8010 Graz, Leonhardplatz 14a</v>
      </c>
    </row>
    <row r="20" spans="1:7" x14ac:dyDescent="0.3">
      <c r="A20" s="173">
        <v>60101170</v>
      </c>
      <c r="B20" s="174">
        <v>60101</v>
      </c>
      <c r="C20" s="175" t="s">
        <v>211</v>
      </c>
      <c r="D20" s="174" t="s">
        <v>180</v>
      </c>
      <c r="E20" s="174" t="s">
        <v>181</v>
      </c>
      <c r="F20" s="174" t="s">
        <v>212</v>
      </c>
      <c r="G20" t="str">
        <f t="shared" si="0"/>
        <v>Heilpaedagogischer Kindergarten  Heilpädagogischer Kindergarten Steingruber KG zur Erprobung neuer Konzepte, 8010 Graz, Grabenstraße 117</v>
      </c>
    </row>
    <row r="21" spans="1:7" x14ac:dyDescent="0.3">
      <c r="A21" s="173">
        <v>60101171</v>
      </c>
      <c r="B21" s="174">
        <v>60101</v>
      </c>
      <c r="C21" s="175" t="s">
        <v>213</v>
      </c>
      <c r="D21" s="174" t="s">
        <v>191</v>
      </c>
      <c r="E21" s="174" t="s">
        <v>181</v>
      </c>
      <c r="F21" s="174" t="s">
        <v>198</v>
      </c>
      <c r="G21" t="str">
        <f t="shared" si="0"/>
        <v>Kindergarten  Stadtgemeinde Graz, Abteilung für Bildung und Integration, 8042 Graz, St.-Peter-Hauptstraße 85</v>
      </c>
    </row>
    <row r="22" spans="1:7" x14ac:dyDescent="0.3">
      <c r="A22" s="173">
        <v>60101172</v>
      </c>
      <c r="B22" s="174">
        <v>60101</v>
      </c>
      <c r="C22" s="175" t="s">
        <v>214</v>
      </c>
      <c r="D22" s="174" t="s">
        <v>184</v>
      </c>
      <c r="E22" s="174" t="s">
        <v>181</v>
      </c>
      <c r="F22" s="174" t="s">
        <v>198</v>
      </c>
      <c r="G22" t="str">
        <f t="shared" si="0"/>
        <v>Kindergarten  Stadtgemeinde Graz, Abteilung für Bildung und Integration, 8041 Graz, Andersengasse 49</v>
      </c>
    </row>
    <row r="23" spans="1:7" x14ac:dyDescent="0.3">
      <c r="A23" s="173">
        <v>60101028</v>
      </c>
      <c r="B23" s="174">
        <v>60101</v>
      </c>
      <c r="C23" s="175" t="s">
        <v>215</v>
      </c>
      <c r="D23" s="174" t="s">
        <v>193</v>
      </c>
      <c r="E23" s="174" t="s">
        <v>181</v>
      </c>
      <c r="F23" s="174" t="s">
        <v>198</v>
      </c>
      <c r="G23" t="str">
        <f t="shared" si="0"/>
        <v>Kindergarten  Stadtgemeinde Graz, Abteilung für Bildung und Integration, 8020 Graz, Algersdorfer Straße 15</v>
      </c>
    </row>
    <row r="24" spans="1:7" x14ac:dyDescent="0.3">
      <c r="A24" s="173">
        <v>60101181</v>
      </c>
      <c r="B24" s="174">
        <v>60101</v>
      </c>
      <c r="C24" s="175" t="s">
        <v>216</v>
      </c>
      <c r="D24" s="174" t="s">
        <v>180</v>
      </c>
      <c r="E24" s="174" t="s">
        <v>181</v>
      </c>
      <c r="F24" s="174" t="s">
        <v>217</v>
      </c>
      <c r="G24" t="str">
        <f t="shared" si="0"/>
        <v>Kindergarten  Verein "Kindergruppe Stiftingtal", 8010 Graz, Stiftingtalstraße 335b</v>
      </c>
    </row>
    <row r="25" spans="1:7" x14ac:dyDescent="0.3">
      <c r="A25" s="173">
        <v>60101120</v>
      </c>
      <c r="B25" s="174">
        <v>60101</v>
      </c>
      <c r="C25" s="175" t="s">
        <v>218</v>
      </c>
      <c r="D25" s="174" t="s">
        <v>219</v>
      </c>
      <c r="E25" s="174" t="s">
        <v>181</v>
      </c>
      <c r="F25" s="174" t="s">
        <v>198</v>
      </c>
      <c r="G25" t="str">
        <f t="shared" si="0"/>
        <v>Kindergarten  Stadtgemeinde Graz, Abteilung für Bildung und Integration, 8045 Graz, Posenergasse 6</v>
      </c>
    </row>
    <row r="26" spans="1:7" x14ac:dyDescent="0.3">
      <c r="A26" s="173">
        <v>60101030</v>
      </c>
      <c r="B26" s="174">
        <v>60101</v>
      </c>
      <c r="C26" s="175" t="s">
        <v>220</v>
      </c>
      <c r="D26" s="174" t="s">
        <v>193</v>
      </c>
      <c r="E26" s="174" t="s">
        <v>181</v>
      </c>
      <c r="F26" s="174" t="s">
        <v>198</v>
      </c>
      <c r="G26" t="str">
        <f t="shared" si="0"/>
        <v>Kindergarten  Stadtgemeinde Graz, Abteilung für Bildung und Integration, 8020 Graz, Sechsundzwanziger-Schützen-Gasse 25</v>
      </c>
    </row>
    <row r="27" spans="1:7" x14ac:dyDescent="0.3">
      <c r="A27" s="173">
        <v>60101198</v>
      </c>
      <c r="B27" s="174">
        <v>60101</v>
      </c>
      <c r="C27" s="175" t="s">
        <v>221</v>
      </c>
      <c r="D27" s="174" t="s">
        <v>180</v>
      </c>
      <c r="E27" s="174" t="s">
        <v>181</v>
      </c>
      <c r="F27" s="174" t="s">
        <v>222</v>
      </c>
      <c r="G27" t="str">
        <f t="shared" si="0"/>
        <v>Kindergarten  Verein Privatkindergarten und Kinderkrippe Kunterbunt, 8010 Graz, Fröhlichgasse 8</v>
      </c>
    </row>
    <row r="28" spans="1:7" x14ac:dyDescent="0.3">
      <c r="A28" s="173">
        <v>60101188</v>
      </c>
      <c r="B28" s="174">
        <v>60101</v>
      </c>
      <c r="C28" s="175" t="s">
        <v>223</v>
      </c>
      <c r="D28" s="174" t="s">
        <v>191</v>
      </c>
      <c r="E28" s="174" t="s">
        <v>181</v>
      </c>
      <c r="F28" s="174" t="s">
        <v>224</v>
      </c>
      <c r="G28" t="str">
        <f t="shared" si="0"/>
        <v>Kindergarten  Röm.-kath. Pfarre Graz St.Peter, 8042 Graz, Hubertusstraße 28</v>
      </c>
    </row>
    <row r="29" spans="1:7" x14ac:dyDescent="0.3">
      <c r="A29" s="173">
        <v>60101204</v>
      </c>
      <c r="B29" s="174">
        <v>60101</v>
      </c>
      <c r="C29" s="175" t="s">
        <v>225</v>
      </c>
      <c r="D29" s="174" t="s">
        <v>180</v>
      </c>
      <c r="E29" s="174" t="s">
        <v>181</v>
      </c>
      <c r="F29" s="174" t="s">
        <v>198</v>
      </c>
      <c r="G29" t="str">
        <f t="shared" si="0"/>
        <v>Kindergarten  Stadtgemeinde Graz, Abteilung für Bildung und Integration, 8010 Graz, Brucknerstraße 55</v>
      </c>
    </row>
    <row r="30" spans="1:7" x14ac:dyDescent="0.3">
      <c r="A30" s="173">
        <v>60101206</v>
      </c>
      <c r="B30" s="174">
        <v>60101</v>
      </c>
      <c r="C30" s="175" t="s">
        <v>226</v>
      </c>
      <c r="D30" s="174" t="s">
        <v>180</v>
      </c>
      <c r="E30" s="174" t="s">
        <v>181</v>
      </c>
      <c r="F30" s="174" t="s">
        <v>227</v>
      </c>
      <c r="G30" t="str">
        <f t="shared" si="0"/>
        <v>Heilpaedagogischer Kindergarten  Stadtgemeinde Graz, Abteilung für Bildung und Integration, 8010 Graz, Panoramagasse 21</v>
      </c>
    </row>
    <row r="31" spans="1:7" x14ac:dyDescent="0.3">
      <c r="A31" s="173">
        <v>60101208</v>
      </c>
      <c r="B31" s="174">
        <v>60101</v>
      </c>
      <c r="C31" s="175" t="s">
        <v>228</v>
      </c>
      <c r="D31" s="174" t="s">
        <v>229</v>
      </c>
      <c r="E31" s="174" t="s">
        <v>181</v>
      </c>
      <c r="F31" s="174" t="s">
        <v>230</v>
      </c>
      <c r="G31" t="str">
        <f t="shared" si="0"/>
        <v>Kindergarten  Verein "WIKI - Wir Kinder, Bildung und Betreuung", 8044 Graz, Mariatroster Straße 194b</v>
      </c>
    </row>
    <row r="32" spans="1:7" x14ac:dyDescent="0.3">
      <c r="A32" s="173">
        <v>60101209</v>
      </c>
      <c r="B32" s="174">
        <v>60101</v>
      </c>
      <c r="C32" s="175" t="s">
        <v>231</v>
      </c>
      <c r="D32" s="174" t="s">
        <v>232</v>
      </c>
      <c r="E32" s="174" t="s">
        <v>181</v>
      </c>
      <c r="F32" s="174" t="s">
        <v>233</v>
      </c>
      <c r="G32" t="str">
        <f t="shared" si="0"/>
        <v>Kindergarten  RdK Steiermark GmbH, 8054 Graz, Kärntner Straße 415a</v>
      </c>
    </row>
    <row r="33" spans="1:7" x14ac:dyDescent="0.3">
      <c r="A33" s="173">
        <v>60101211</v>
      </c>
      <c r="B33" s="174">
        <v>60101</v>
      </c>
      <c r="C33" s="175" t="s">
        <v>234</v>
      </c>
      <c r="D33" s="174" t="s">
        <v>180</v>
      </c>
      <c r="E33" s="174" t="s">
        <v>181</v>
      </c>
      <c r="F33" s="174" t="s">
        <v>235</v>
      </c>
      <c r="G33" t="str">
        <f t="shared" si="0"/>
        <v>Kindergarten  GIP - Gemeinnützige Projekt GmbH, 8010 Graz, Hafnerriegel 37a</v>
      </c>
    </row>
    <row r="34" spans="1:7" x14ac:dyDescent="0.3">
      <c r="A34" s="173">
        <v>60101032</v>
      </c>
      <c r="B34" s="174">
        <v>60101</v>
      </c>
      <c r="C34" s="175" t="s">
        <v>236</v>
      </c>
      <c r="D34" s="174" t="s">
        <v>193</v>
      </c>
      <c r="E34" s="174" t="s">
        <v>181</v>
      </c>
      <c r="F34" s="174" t="s">
        <v>198</v>
      </c>
      <c r="G34" t="str">
        <f t="shared" si="0"/>
        <v>Kindergarten  Stadtgemeinde Graz, Abteilung für Bildung und Integration, 8020 Graz, Erlengasse 27</v>
      </c>
    </row>
    <row r="35" spans="1:7" x14ac:dyDescent="0.3">
      <c r="A35">
        <v>60101531</v>
      </c>
      <c r="B35">
        <v>60101</v>
      </c>
      <c r="C35" t="s">
        <v>2292</v>
      </c>
      <c r="D35" t="s">
        <v>193</v>
      </c>
      <c r="E35" t="s">
        <v>181</v>
      </c>
      <c r="F35" t="s">
        <v>2291</v>
      </c>
      <c r="G35" t="str">
        <f t="shared" si="0"/>
        <v>Hort  Stadtgemeinde Graz, Abteilung für Bildung und Integration, 8020 Graz, Am Fröbelpark 1</v>
      </c>
    </row>
    <row r="36" spans="1:7" x14ac:dyDescent="0.3">
      <c r="A36">
        <v>60101517</v>
      </c>
      <c r="B36">
        <v>60101</v>
      </c>
      <c r="C36" t="s">
        <v>215</v>
      </c>
      <c r="D36" t="s">
        <v>193</v>
      </c>
      <c r="E36" t="s">
        <v>181</v>
      </c>
      <c r="F36" t="s">
        <v>2291</v>
      </c>
      <c r="G36" t="str">
        <f t="shared" si="0"/>
        <v>Hort  Stadtgemeinde Graz, Abteilung für Bildung und Integration, 8020 Graz, Algersdorfer Straße 15</v>
      </c>
    </row>
    <row r="37" spans="1:7" x14ac:dyDescent="0.3">
      <c r="A37">
        <v>60101520</v>
      </c>
      <c r="B37">
        <v>60101</v>
      </c>
      <c r="C37" t="s">
        <v>237</v>
      </c>
      <c r="D37" t="s">
        <v>238</v>
      </c>
      <c r="E37" t="s">
        <v>181</v>
      </c>
      <c r="F37" t="s">
        <v>2291</v>
      </c>
      <c r="G37" t="str">
        <f t="shared" si="0"/>
        <v>Hort  Stadtgemeinde Graz, Abteilung für Bildung und Integration, 8051 Graz, Anton-Kleinoscheg-Straße 23</v>
      </c>
    </row>
    <row r="38" spans="1:7" x14ac:dyDescent="0.3">
      <c r="A38">
        <v>60101505</v>
      </c>
      <c r="B38">
        <v>60101</v>
      </c>
      <c r="C38" t="s">
        <v>239</v>
      </c>
      <c r="D38" t="s">
        <v>240</v>
      </c>
      <c r="E38" t="s">
        <v>181</v>
      </c>
      <c r="F38" t="s">
        <v>2291</v>
      </c>
      <c r="G38" t="str">
        <f t="shared" si="0"/>
        <v>Hort  Stadtgemeinde Graz, Abteilung für Bildung und Integration, 8055 Graz, Nippelgasse 14</v>
      </c>
    </row>
    <row r="39" spans="1:7" x14ac:dyDescent="0.3">
      <c r="A39">
        <v>60101506</v>
      </c>
      <c r="B39">
        <v>60101</v>
      </c>
      <c r="C39" t="s">
        <v>241</v>
      </c>
      <c r="D39" t="s">
        <v>180</v>
      </c>
      <c r="E39" t="s">
        <v>181</v>
      </c>
      <c r="F39" t="s">
        <v>2291</v>
      </c>
      <c r="G39" t="str">
        <f t="shared" si="0"/>
        <v>Hort  Stadtgemeinde Graz, Abteilung für Bildung und Integration, 8010 Graz, Rosenhain 6</v>
      </c>
    </row>
    <row r="40" spans="1:7" x14ac:dyDescent="0.3">
      <c r="A40">
        <v>60101033</v>
      </c>
      <c r="B40">
        <v>60101</v>
      </c>
      <c r="C40" t="s">
        <v>242</v>
      </c>
      <c r="D40" t="s">
        <v>193</v>
      </c>
      <c r="E40" t="s">
        <v>181</v>
      </c>
      <c r="F40" t="s">
        <v>198</v>
      </c>
      <c r="G40" t="str">
        <f t="shared" si="0"/>
        <v>Kindergarten  Stadtgemeinde Graz, Abteilung für Bildung und Integration, 8020 Graz, Gaswerkstraße 13</v>
      </c>
    </row>
    <row r="41" spans="1:7" x14ac:dyDescent="0.3">
      <c r="A41">
        <v>60101521</v>
      </c>
      <c r="B41">
        <v>60101</v>
      </c>
      <c r="C41" t="s">
        <v>243</v>
      </c>
      <c r="D41" t="s">
        <v>238</v>
      </c>
      <c r="E41" t="s">
        <v>181</v>
      </c>
      <c r="F41" t="s">
        <v>2291</v>
      </c>
      <c r="G41" t="str">
        <f t="shared" si="0"/>
        <v>Hort  Stadtgemeinde Graz, Abteilung für Bildung und Integration, 8051 Graz, Augasse 81b</v>
      </c>
    </row>
    <row r="42" spans="1:7" x14ac:dyDescent="0.3">
      <c r="A42">
        <v>60101522</v>
      </c>
      <c r="B42">
        <v>60101</v>
      </c>
      <c r="C42" t="s">
        <v>244</v>
      </c>
      <c r="D42" t="s">
        <v>232</v>
      </c>
      <c r="E42" t="s">
        <v>181</v>
      </c>
      <c r="F42" t="s">
        <v>2291</v>
      </c>
      <c r="G42" t="str">
        <f t="shared" si="0"/>
        <v>Hort  Stadtgemeinde Graz, Abteilung für Bildung und Integration, 8054 Graz, Harter Straße 175</v>
      </c>
    </row>
    <row r="43" spans="1:7" x14ac:dyDescent="0.3">
      <c r="A43">
        <v>60101207</v>
      </c>
      <c r="B43">
        <v>60101</v>
      </c>
      <c r="C43" t="s">
        <v>245</v>
      </c>
      <c r="D43" t="s">
        <v>193</v>
      </c>
      <c r="E43" t="s">
        <v>181</v>
      </c>
      <c r="F43" t="s">
        <v>246</v>
      </c>
      <c r="G43" t="str">
        <f t="shared" si="0"/>
        <v>Kindergarten  Interkultureller Bildungsgarten - Bildung für Kinder im Vorschulalter, 8020 Graz, Schützgasse 20</v>
      </c>
    </row>
    <row r="44" spans="1:7" x14ac:dyDescent="0.3">
      <c r="A44">
        <v>60101034</v>
      </c>
      <c r="B44">
        <v>60101</v>
      </c>
      <c r="C44" t="s">
        <v>237</v>
      </c>
      <c r="D44" t="s">
        <v>238</v>
      </c>
      <c r="E44" t="s">
        <v>181</v>
      </c>
      <c r="F44" t="s">
        <v>198</v>
      </c>
      <c r="G44" t="str">
        <f t="shared" si="0"/>
        <v>Kindergarten  Stadtgemeinde Graz, Abteilung für Bildung und Integration, 8051 Graz, Anton-Kleinoscheg-Straße 23</v>
      </c>
    </row>
    <row r="45" spans="1:7" x14ac:dyDescent="0.3">
      <c r="A45">
        <v>60101227</v>
      </c>
      <c r="B45">
        <v>60101</v>
      </c>
      <c r="C45" t="s">
        <v>247</v>
      </c>
      <c r="D45" t="s">
        <v>180</v>
      </c>
      <c r="E45" t="s">
        <v>181</v>
      </c>
      <c r="F45" t="s">
        <v>248</v>
      </c>
      <c r="G45" t="str">
        <f t="shared" si="0"/>
        <v>Kindergarten  Verein "Creative Kinderwelt", 8010 Graz, Schwimmschulkai 92</v>
      </c>
    </row>
    <row r="46" spans="1:7" x14ac:dyDescent="0.3">
      <c r="A46">
        <v>60101226</v>
      </c>
      <c r="B46">
        <v>60101</v>
      </c>
      <c r="C46" t="s">
        <v>249</v>
      </c>
      <c r="D46" t="s">
        <v>232</v>
      </c>
      <c r="E46" t="s">
        <v>181</v>
      </c>
      <c r="F46" t="s">
        <v>250</v>
      </c>
      <c r="G46" t="str">
        <f t="shared" si="0"/>
        <v>Kindergarten  Röm.-kath. Pfarre Graz Straßgang, 8054 Graz, Florianibergstraße 13</v>
      </c>
    </row>
    <row r="47" spans="1:7" x14ac:dyDescent="0.3">
      <c r="A47">
        <v>60101241</v>
      </c>
      <c r="B47">
        <v>60101</v>
      </c>
      <c r="C47" t="s">
        <v>251</v>
      </c>
      <c r="D47" t="s">
        <v>180</v>
      </c>
      <c r="E47" t="s">
        <v>181</v>
      </c>
      <c r="F47" t="s">
        <v>233</v>
      </c>
      <c r="G47" t="str">
        <f t="shared" si="0"/>
        <v>Kindergarten  RdK Steiermark GmbH, 8010 Graz, Glacisstraße 11</v>
      </c>
    </row>
    <row r="48" spans="1:7" x14ac:dyDescent="0.3">
      <c r="A48">
        <v>60101245</v>
      </c>
      <c r="B48">
        <v>60101</v>
      </c>
      <c r="C48" t="s">
        <v>252</v>
      </c>
      <c r="D48" t="s">
        <v>184</v>
      </c>
      <c r="E48" t="s">
        <v>181</v>
      </c>
      <c r="F48" t="s">
        <v>253</v>
      </c>
      <c r="G48" t="str">
        <f t="shared" si="0"/>
        <v>Kindergarten  Verein "Krawuzi-Kapuzi", 8041 Graz, Raiffeisenstraße 155</v>
      </c>
    </row>
    <row r="49" spans="1:7" x14ac:dyDescent="0.3">
      <c r="A49">
        <v>60101037</v>
      </c>
      <c r="B49">
        <v>60101</v>
      </c>
      <c r="C49" t="s">
        <v>254</v>
      </c>
      <c r="D49" t="s">
        <v>193</v>
      </c>
      <c r="E49" t="s">
        <v>181</v>
      </c>
      <c r="F49" t="s">
        <v>198</v>
      </c>
      <c r="G49" t="str">
        <f t="shared" si="0"/>
        <v>Kindergarten  Stadtgemeinde Graz, Abteilung für Bildung und Integration, 8020 Graz, Kinkgasse 2</v>
      </c>
    </row>
    <row r="50" spans="1:7" x14ac:dyDescent="0.3">
      <c r="A50">
        <v>60101533</v>
      </c>
      <c r="B50">
        <v>60101</v>
      </c>
      <c r="C50" t="s">
        <v>2293</v>
      </c>
      <c r="D50" t="s">
        <v>193</v>
      </c>
      <c r="E50" t="s">
        <v>181</v>
      </c>
      <c r="F50" t="s">
        <v>2294</v>
      </c>
      <c r="G50" t="str">
        <f t="shared" si="0"/>
        <v>Hort  Landeshort - Abteilung 11, 8020 Graz, Kalvariengürtel 64</v>
      </c>
    </row>
    <row r="51" spans="1:7" x14ac:dyDescent="0.3">
      <c r="A51">
        <v>60101601</v>
      </c>
      <c r="B51">
        <v>60101</v>
      </c>
      <c r="C51" t="s">
        <v>255</v>
      </c>
      <c r="D51" t="s">
        <v>256</v>
      </c>
      <c r="E51" t="s">
        <v>181</v>
      </c>
      <c r="F51" t="s">
        <v>257</v>
      </c>
      <c r="G51" t="str">
        <f t="shared" si="0"/>
        <v>Kinderhaus  Volkshilfe Steiermark gemeinnützige Betriebs-GmbH, 8053 Graz, Gutenbergstraße 19</v>
      </c>
    </row>
    <row r="52" spans="1:7" x14ac:dyDescent="0.3">
      <c r="A52">
        <v>60101812</v>
      </c>
      <c r="B52">
        <v>60101</v>
      </c>
      <c r="C52" t="s">
        <v>258</v>
      </c>
      <c r="D52" t="s">
        <v>219</v>
      </c>
      <c r="E52" t="s">
        <v>181</v>
      </c>
      <c r="F52" t="s">
        <v>259</v>
      </c>
      <c r="G52" t="str">
        <f t="shared" si="0"/>
        <v>Kinderkrippe  Verein "Zwergennest", 8045 Graz, Weinzöttlstraße 3b</v>
      </c>
    </row>
    <row r="53" spans="1:7" x14ac:dyDescent="0.3">
      <c r="A53">
        <v>60101236</v>
      </c>
      <c r="B53">
        <v>60101</v>
      </c>
      <c r="C53" t="s">
        <v>260</v>
      </c>
      <c r="D53" t="s">
        <v>219</v>
      </c>
      <c r="E53" t="s">
        <v>181</v>
      </c>
      <c r="F53" t="s">
        <v>198</v>
      </c>
      <c r="G53" t="str">
        <f t="shared" si="0"/>
        <v>Kindergarten  Stadtgemeinde Graz, Abteilung für Bildung und Integration, 8045 Graz, Weinzöttlstraße 3</v>
      </c>
    </row>
    <row r="54" spans="1:7" x14ac:dyDescent="0.3">
      <c r="A54">
        <v>60101251</v>
      </c>
      <c r="B54">
        <v>60101</v>
      </c>
      <c r="C54" t="s">
        <v>261</v>
      </c>
      <c r="D54" t="s">
        <v>191</v>
      </c>
      <c r="E54" t="s">
        <v>181</v>
      </c>
      <c r="F54" t="s">
        <v>262</v>
      </c>
      <c r="G54" t="str">
        <f t="shared" si="0"/>
        <v>Kindergarten  Verein "Kindergruppe Momo", 8042 Graz, Karl-Schönherr-Gasse 6</v>
      </c>
    </row>
    <row r="55" spans="1:7" x14ac:dyDescent="0.3">
      <c r="A55">
        <v>60101813</v>
      </c>
      <c r="B55">
        <v>60101</v>
      </c>
      <c r="C55" t="s">
        <v>263</v>
      </c>
      <c r="D55" t="s">
        <v>193</v>
      </c>
      <c r="E55" t="s">
        <v>181</v>
      </c>
      <c r="F55" t="s">
        <v>205</v>
      </c>
      <c r="G55" t="str">
        <f t="shared" si="0"/>
        <v>Kinderkrippe  Stadtgemeinde Graz, Abteilung für Bildung und Integration, 8020 Graz, Idlhofgasse 74</v>
      </c>
    </row>
    <row r="56" spans="1:7" x14ac:dyDescent="0.3">
      <c r="A56">
        <v>60101243</v>
      </c>
      <c r="B56">
        <v>60101</v>
      </c>
      <c r="C56" t="s">
        <v>264</v>
      </c>
      <c r="D56" t="s">
        <v>193</v>
      </c>
      <c r="E56" t="s">
        <v>181</v>
      </c>
      <c r="F56" t="s">
        <v>265</v>
      </c>
      <c r="G56" t="str">
        <f t="shared" si="0"/>
        <v>Kindergarten  Röm.-kath. Pfarre Graz Schutzengel, 8020 Graz, Hauseggerstraße 70</v>
      </c>
    </row>
    <row r="57" spans="1:7" x14ac:dyDescent="0.3">
      <c r="A57">
        <v>60101038</v>
      </c>
      <c r="B57">
        <v>60101</v>
      </c>
      <c r="C57" t="s">
        <v>266</v>
      </c>
      <c r="D57" t="s">
        <v>191</v>
      </c>
      <c r="E57" t="s">
        <v>181</v>
      </c>
      <c r="F57" t="s">
        <v>198</v>
      </c>
      <c r="G57" t="str">
        <f t="shared" si="0"/>
        <v>Kindergarten  Stadtgemeinde Graz, Abteilung für Bildung und Integration, 8042 Graz, Lustbühelstraße 28</v>
      </c>
    </row>
    <row r="58" spans="1:7" x14ac:dyDescent="0.3">
      <c r="A58">
        <v>60101253</v>
      </c>
      <c r="B58">
        <v>60101</v>
      </c>
      <c r="C58" t="s">
        <v>267</v>
      </c>
      <c r="D58" t="s">
        <v>193</v>
      </c>
      <c r="E58" t="s">
        <v>181</v>
      </c>
      <c r="F58" t="s">
        <v>268</v>
      </c>
      <c r="G58" t="str">
        <f t="shared" si="0"/>
        <v>Kindergarten  Verein "Glockenspiel", 8020 Graz, Keplerstraße 88</v>
      </c>
    </row>
    <row r="59" spans="1:7" x14ac:dyDescent="0.3">
      <c r="A59">
        <v>60101255</v>
      </c>
      <c r="B59">
        <v>60101</v>
      </c>
      <c r="C59" t="s">
        <v>269</v>
      </c>
      <c r="D59" t="s">
        <v>256</v>
      </c>
      <c r="E59" t="s">
        <v>181</v>
      </c>
      <c r="F59" t="s">
        <v>230</v>
      </c>
      <c r="G59" t="str">
        <f t="shared" si="0"/>
        <v>Kindergarten  Verein "WIKI - Wir Kinder, Bildung und Betreuung", 8053 Graz, Wagner-Jauregg-Platz 10</v>
      </c>
    </row>
    <row r="60" spans="1:7" x14ac:dyDescent="0.3">
      <c r="A60">
        <v>60101259</v>
      </c>
      <c r="B60">
        <v>60101</v>
      </c>
      <c r="C60" t="s">
        <v>270</v>
      </c>
      <c r="D60" t="s">
        <v>193</v>
      </c>
      <c r="E60" t="s">
        <v>181</v>
      </c>
      <c r="F60" t="s">
        <v>198</v>
      </c>
      <c r="G60" t="str">
        <f t="shared" si="0"/>
        <v>Kindergarten  Stadtgemeinde Graz, Abteilung für Bildung und Integration, 8020 Graz, Niesenbergergasse 37</v>
      </c>
    </row>
    <row r="61" spans="1:7" x14ac:dyDescent="0.3">
      <c r="A61">
        <v>60101039</v>
      </c>
      <c r="B61">
        <v>60101</v>
      </c>
      <c r="C61" t="s">
        <v>271</v>
      </c>
      <c r="D61" t="s">
        <v>180</v>
      </c>
      <c r="E61" t="s">
        <v>181</v>
      </c>
      <c r="F61" t="s">
        <v>198</v>
      </c>
      <c r="G61" t="str">
        <f t="shared" si="0"/>
        <v>Kindergarten  Stadtgemeinde Graz, Abteilung für Bildung und Integration, 8010 Graz, Münzgrabenstraße 16</v>
      </c>
    </row>
    <row r="62" spans="1:7" x14ac:dyDescent="0.3">
      <c r="A62">
        <v>60101270</v>
      </c>
      <c r="B62">
        <v>60101</v>
      </c>
      <c r="C62" t="s">
        <v>272</v>
      </c>
      <c r="D62" t="s">
        <v>193</v>
      </c>
      <c r="E62" t="s">
        <v>181</v>
      </c>
      <c r="F62" t="s">
        <v>273</v>
      </c>
      <c r="G62" t="str">
        <f t="shared" si="0"/>
        <v>Kindergarten  Verein "Kindergruppe Hatschipuh", 8020 Graz, Triester Straße 172</v>
      </c>
    </row>
    <row r="63" spans="1:7" x14ac:dyDescent="0.3">
      <c r="A63">
        <v>60101815</v>
      </c>
      <c r="B63">
        <v>60101</v>
      </c>
      <c r="C63" t="s">
        <v>269</v>
      </c>
      <c r="D63" t="s">
        <v>256</v>
      </c>
      <c r="E63" t="s">
        <v>181</v>
      </c>
      <c r="F63" t="s">
        <v>274</v>
      </c>
      <c r="G63" t="str">
        <f t="shared" si="0"/>
        <v>Kinderkrippe  Verein "WIKI - Wir Kinder, Bildung und Betreuung", 8053 Graz, Wagner-Jauregg-Platz 10</v>
      </c>
    </row>
    <row r="64" spans="1:7" x14ac:dyDescent="0.3">
      <c r="A64">
        <v>60101817</v>
      </c>
      <c r="B64">
        <v>60101</v>
      </c>
      <c r="C64" t="s">
        <v>275</v>
      </c>
      <c r="D64" t="s">
        <v>184</v>
      </c>
      <c r="E64" t="s">
        <v>181</v>
      </c>
      <c r="F64" t="s">
        <v>205</v>
      </c>
      <c r="G64" t="str">
        <f t="shared" si="0"/>
        <v>Kinderkrippe  Stadtgemeinde Graz, Abteilung für Bildung und Integration, 8041 Graz, Kloiberweg 1</v>
      </c>
    </row>
    <row r="65" spans="1:7" x14ac:dyDescent="0.3">
      <c r="A65">
        <v>60101042</v>
      </c>
      <c r="B65">
        <v>60101</v>
      </c>
      <c r="C65" t="s">
        <v>276</v>
      </c>
      <c r="D65" t="s">
        <v>256</v>
      </c>
      <c r="E65" t="s">
        <v>181</v>
      </c>
      <c r="F65" t="s">
        <v>198</v>
      </c>
      <c r="G65" t="str">
        <f t="shared" si="0"/>
        <v>Kindergarten  Stadtgemeinde Graz, Abteilung für Bildung und Integration, 8053 Graz, Kapellenstraße 100</v>
      </c>
    </row>
    <row r="66" spans="1:7" x14ac:dyDescent="0.3">
      <c r="A66">
        <v>60101257</v>
      </c>
      <c r="B66">
        <v>60101</v>
      </c>
      <c r="C66" t="s">
        <v>277</v>
      </c>
      <c r="D66" t="s">
        <v>184</v>
      </c>
      <c r="E66" t="s">
        <v>181</v>
      </c>
      <c r="F66" t="s">
        <v>198</v>
      </c>
      <c r="G66" t="str">
        <f t="shared" si="0"/>
        <v>Kindergarten  Stadtgemeinde Graz, Abteilung für Bildung und Integration, 8041 Graz, Mittelstraße 23</v>
      </c>
    </row>
    <row r="67" spans="1:7" x14ac:dyDescent="0.3">
      <c r="A67">
        <v>60101268</v>
      </c>
      <c r="B67">
        <v>60101</v>
      </c>
      <c r="C67" t="s">
        <v>278</v>
      </c>
      <c r="D67" t="s">
        <v>193</v>
      </c>
      <c r="E67" t="s">
        <v>181</v>
      </c>
      <c r="F67" t="s">
        <v>198</v>
      </c>
      <c r="G67" t="str">
        <f t="shared" ref="G67:G130" si="1">F67&amp;", "&amp;D67&amp;" "&amp;E67&amp;", "&amp;C67</f>
        <v>Kindergarten  Stadtgemeinde Graz, Abteilung für Bildung und Integration, 8020 Graz, Grasbergerstraße 11</v>
      </c>
    </row>
    <row r="68" spans="1:7" x14ac:dyDescent="0.3">
      <c r="A68">
        <v>60101274</v>
      </c>
      <c r="B68">
        <v>60101</v>
      </c>
      <c r="C68" t="s">
        <v>279</v>
      </c>
      <c r="D68" t="s">
        <v>180</v>
      </c>
      <c r="E68" t="s">
        <v>181</v>
      </c>
      <c r="F68" t="s">
        <v>280</v>
      </c>
      <c r="G68" t="str">
        <f t="shared" si="1"/>
        <v>Kindergarten  Verein "Indiv.Kinderbetreuung", 8010 Graz, Grabenstraße 20</v>
      </c>
    </row>
    <row r="69" spans="1:7" x14ac:dyDescent="0.3">
      <c r="A69">
        <v>60101043</v>
      </c>
      <c r="B69">
        <v>60101</v>
      </c>
      <c r="C69" t="s">
        <v>281</v>
      </c>
      <c r="D69" t="s">
        <v>180</v>
      </c>
      <c r="E69" t="s">
        <v>181</v>
      </c>
      <c r="F69" t="s">
        <v>198</v>
      </c>
      <c r="G69" t="str">
        <f t="shared" si="1"/>
        <v>Kindergarten  Stadtgemeinde Graz, Abteilung für Bildung und Integration, 8010 Graz, Plüddemanngasse 28</v>
      </c>
    </row>
    <row r="70" spans="1:7" x14ac:dyDescent="0.3">
      <c r="A70">
        <v>60101814</v>
      </c>
      <c r="B70">
        <v>60101</v>
      </c>
      <c r="C70" t="s">
        <v>277</v>
      </c>
      <c r="D70" t="s">
        <v>184</v>
      </c>
      <c r="E70" t="s">
        <v>181</v>
      </c>
      <c r="F70" t="s">
        <v>205</v>
      </c>
      <c r="G70" t="str">
        <f t="shared" si="1"/>
        <v>Kinderkrippe  Stadtgemeinde Graz, Abteilung für Bildung und Integration, 8041 Graz, Mittelstraße 23</v>
      </c>
    </row>
    <row r="71" spans="1:7" x14ac:dyDescent="0.3">
      <c r="A71">
        <v>60101819</v>
      </c>
      <c r="B71">
        <v>60101</v>
      </c>
      <c r="C71" t="s">
        <v>282</v>
      </c>
      <c r="D71" t="s">
        <v>189</v>
      </c>
      <c r="E71" t="s">
        <v>181</v>
      </c>
      <c r="F71" t="s">
        <v>274</v>
      </c>
      <c r="G71" t="str">
        <f t="shared" si="1"/>
        <v>Kinderkrippe  Verein "WIKI - Wir Kinder, Bildung und Betreuung", 8052 Graz, Dr.-Ignaz-Scarpatetti-Straße 6</v>
      </c>
    </row>
    <row r="72" spans="1:7" x14ac:dyDescent="0.3">
      <c r="A72">
        <v>60101603</v>
      </c>
      <c r="B72">
        <v>60101</v>
      </c>
      <c r="C72" t="s">
        <v>283</v>
      </c>
      <c r="D72" t="s">
        <v>238</v>
      </c>
      <c r="E72" t="s">
        <v>181</v>
      </c>
      <c r="F72" t="s">
        <v>257</v>
      </c>
      <c r="G72" t="str">
        <f t="shared" si="1"/>
        <v>Kinderhaus  Volkshilfe Steiermark gemeinnützige Betriebs-GmbH, 8051 Graz, Schloßplatz 3</v>
      </c>
    </row>
    <row r="73" spans="1:7" x14ac:dyDescent="0.3">
      <c r="A73">
        <v>60101286</v>
      </c>
      <c r="B73">
        <v>60101</v>
      </c>
      <c r="C73" t="s">
        <v>284</v>
      </c>
      <c r="D73" t="s">
        <v>240</v>
      </c>
      <c r="E73" t="s">
        <v>181</v>
      </c>
      <c r="F73" t="s">
        <v>285</v>
      </c>
      <c r="G73" t="str">
        <f t="shared" si="1"/>
        <v>Kindergarten  Volkshilfe Steiermark gemeinnützige Betriebs-GmbH, 8055 Graz, Gadollaweg 50</v>
      </c>
    </row>
    <row r="74" spans="1:7" x14ac:dyDescent="0.3">
      <c r="A74">
        <v>60101044</v>
      </c>
      <c r="B74">
        <v>60101</v>
      </c>
      <c r="C74" t="s">
        <v>275</v>
      </c>
      <c r="D74" t="s">
        <v>184</v>
      </c>
      <c r="E74" t="s">
        <v>181</v>
      </c>
      <c r="F74" t="s">
        <v>198</v>
      </c>
      <c r="G74" t="str">
        <f t="shared" si="1"/>
        <v>Kindergarten  Stadtgemeinde Graz, Abteilung für Bildung und Integration, 8041 Graz, Kloiberweg 1</v>
      </c>
    </row>
    <row r="75" spans="1:7" x14ac:dyDescent="0.3">
      <c r="A75">
        <v>60101820</v>
      </c>
      <c r="B75">
        <v>60101</v>
      </c>
      <c r="C75" t="s">
        <v>286</v>
      </c>
      <c r="D75" t="s">
        <v>240</v>
      </c>
      <c r="E75" t="s">
        <v>181</v>
      </c>
      <c r="F75" t="s">
        <v>287</v>
      </c>
      <c r="G75" t="str">
        <f t="shared" si="1"/>
        <v>Kinderkrippe  Volkshilfe Steiermark gemeinnützige Betriebs-GmbH, 8055 Graz, Gaisbacherweg 57</v>
      </c>
    </row>
    <row r="76" spans="1:7" x14ac:dyDescent="0.3">
      <c r="A76">
        <v>60101045</v>
      </c>
      <c r="B76">
        <v>60101</v>
      </c>
      <c r="C76" t="s">
        <v>239</v>
      </c>
      <c r="D76" t="s">
        <v>240</v>
      </c>
      <c r="E76" t="s">
        <v>181</v>
      </c>
      <c r="F76" t="s">
        <v>198</v>
      </c>
      <c r="G76" t="str">
        <f t="shared" si="1"/>
        <v>Kindergarten  Stadtgemeinde Graz, Abteilung für Bildung und Integration, 8055 Graz, Nippelgasse 14</v>
      </c>
    </row>
    <row r="77" spans="1:7" x14ac:dyDescent="0.3">
      <c r="A77">
        <v>60101301</v>
      </c>
      <c r="B77">
        <v>60101</v>
      </c>
      <c r="C77" t="s">
        <v>288</v>
      </c>
      <c r="D77" t="s">
        <v>193</v>
      </c>
      <c r="E77" t="s">
        <v>181</v>
      </c>
      <c r="F77" t="s">
        <v>289</v>
      </c>
      <c r="G77" t="str">
        <f t="shared" si="1"/>
        <v>Kindergarten  Verein "Piccolino", 8020 Graz, Resselgasse 19</v>
      </c>
    </row>
    <row r="78" spans="1:7" x14ac:dyDescent="0.3">
      <c r="A78">
        <v>60101046</v>
      </c>
      <c r="B78">
        <v>60101</v>
      </c>
      <c r="C78" t="s">
        <v>290</v>
      </c>
      <c r="D78" t="s">
        <v>291</v>
      </c>
      <c r="E78" t="s">
        <v>181</v>
      </c>
      <c r="F78" t="s">
        <v>198</v>
      </c>
      <c r="G78" t="str">
        <f t="shared" si="1"/>
        <v>Kindergarten  Stadtgemeinde Graz, Abteilung für Bildung und Integration, 8047 Graz, Ragnitzstraße 64</v>
      </c>
    </row>
    <row r="79" spans="1:7" x14ac:dyDescent="0.3">
      <c r="A79">
        <v>60101539</v>
      </c>
      <c r="B79">
        <v>60101</v>
      </c>
      <c r="C79" t="s">
        <v>201</v>
      </c>
      <c r="D79" t="s">
        <v>191</v>
      </c>
      <c r="E79" t="s">
        <v>181</v>
      </c>
      <c r="F79" t="s">
        <v>2295</v>
      </c>
      <c r="G79" t="str">
        <f t="shared" si="1"/>
        <v>Hort  Verein der Freien Waldorfschule Graz, 8042 Graz, St.-Peter-Hauptstraße 182</v>
      </c>
    </row>
    <row r="80" spans="1:7" x14ac:dyDescent="0.3">
      <c r="A80">
        <v>60101816</v>
      </c>
      <c r="B80">
        <v>60101</v>
      </c>
      <c r="C80" t="s">
        <v>266</v>
      </c>
      <c r="D80" t="s">
        <v>191</v>
      </c>
      <c r="E80" t="s">
        <v>181</v>
      </c>
      <c r="F80" t="s">
        <v>205</v>
      </c>
      <c r="G80" t="str">
        <f t="shared" si="1"/>
        <v>Kinderkrippe  Stadtgemeinde Graz, Abteilung für Bildung und Integration, 8042 Graz, Lustbühelstraße 28</v>
      </c>
    </row>
    <row r="81" spans="1:7" x14ac:dyDescent="0.3">
      <c r="A81">
        <v>60101047</v>
      </c>
      <c r="B81">
        <v>60101</v>
      </c>
      <c r="C81" t="s">
        <v>241</v>
      </c>
      <c r="D81" t="s">
        <v>180</v>
      </c>
      <c r="E81" t="s">
        <v>181</v>
      </c>
      <c r="F81" t="s">
        <v>198</v>
      </c>
      <c r="G81" t="str">
        <f t="shared" si="1"/>
        <v>Kindergarten  Stadtgemeinde Graz, Abteilung für Bildung und Integration, 8010 Graz, Rosenhain 6</v>
      </c>
    </row>
    <row r="82" spans="1:7" x14ac:dyDescent="0.3">
      <c r="A82">
        <v>60101824</v>
      </c>
      <c r="B82">
        <v>60101</v>
      </c>
      <c r="C82" t="s">
        <v>292</v>
      </c>
      <c r="D82" t="s">
        <v>256</v>
      </c>
      <c r="E82" t="s">
        <v>181</v>
      </c>
      <c r="F82" t="s">
        <v>293</v>
      </c>
      <c r="G82" t="str">
        <f t="shared" si="1"/>
        <v>Kinderkrippe  Verein "Rettet das Kind"  Steiermark, 8053 Graz, Karl-Etzel-Weg 9</v>
      </c>
    </row>
    <row r="83" spans="1:7" x14ac:dyDescent="0.3">
      <c r="A83">
        <v>60101826</v>
      </c>
      <c r="B83">
        <v>60101</v>
      </c>
      <c r="C83" t="s">
        <v>221</v>
      </c>
      <c r="D83" t="s">
        <v>180</v>
      </c>
      <c r="E83" t="s">
        <v>181</v>
      </c>
      <c r="F83" t="s">
        <v>294</v>
      </c>
      <c r="G83" t="str">
        <f t="shared" si="1"/>
        <v>Kinderkrippe  Verein Privatkindergarten und Kinderkrippe Kunterbunt, 8010 Graz, Fröhlichgasse 8</v>
      </c>
    </row>
    <row r="84" spans="1:7" x14ac:dyDescent="0.3">
      <c r="A84">
        <v>60101827</v>
      </c>
      <c r="B84">
        <v>60101</v>
      </c>
      <c r="C84" t="s">
        <v>260</v>
      </c>
      <c r="D84" t="s">
        <v>219</v>
      </c>
      <c r="E84" t="s">
        <v>181</v>
      </c>
      <c r="F84" t="s">
        <v>205</v>
      </c>
      <c r="G84" t="str">
        <f t="shared" si="1"/>
        <v>Kinderkrippe  Stadtgemeinde Graz, Abteilung für Bildung und Integration, 8045 Graz, Weinzöttlstraße 3</v>
      </c>
    </row>
    <row r="85" spans="1:7" x14ac:dyDescent="0.3">
      <c r="A85">
        <v>60101830</v>
      </c>
      <c r="B85">
        <v>60101</v>
      </c>
      <c r="C85" t="s">
        <v>295</v>
      </c>
      <c r="D85" t="s">
        <v>193</v>
      </c>
      <c r="E85" t="s">
        <v>181</v>
      </c>
      <c r="F85" t="s">
        <v>205</v>
      </c>
      <c r="G85" t="str">
        <f t="shared" si="1"/>
        <v>Kinderkrippe  Stadtgemeinde Graz, Abteilung für Bildung und Integration, 8020 Graz, Dornschneidergasse 45</v>
      </c>
    </row>
    <row r="86" spans="1:7" x14ac:dyDescent="0.3">
      <c r="A86">
        <v>60101288</v>
      </c>
      <c r="B86">
        <v>60101</v>
      </c>
      <c r="C86" t="s">
        <v>295</v>
      </c>
      <c r="D86" t="s">
        <v>193</v>
      </c>
      <c r="E86" t="s">
        <v>181</v>
      </c>
      <c r="F86" t="s">
        <v>198</v>
      </c>
      <c r="G86" t="str">
        <f t="shared" si="1"/>
        <v>Kindergarten  Stadtgemeinde Graz, Abteilung für Bildung und Integration, 8020 Graz, Dornschneidergasse 45</v>
      </c>
    </row>
    <row r="87" spans="1:7" x14ac:dyDescent="0.3">
      <c r="A87">
        <v>60101307</v>
      </c>
      <c r="B87">
        <v>60101</v>
      </c>
      <c r="C87" t="s">
        <v>296</v>
      </c>
      <c r="D87" t="s">
        <v>180</v>
      </c>
      <c r="E87" t="s">
        <v>181</v>
      </c>
      <c r="F87" t="s">
        <v>297</v>
      </c>
      <c r="G87" t="str">
        <f t="shared" si="1"/>
        <v>Kindergarten  Verein "Rettet das Kind"  Steiermark, 8010 Graz, Mandellstraße 31</v>
      </c>
    </row>
    <row r="88" spans="1:7" x14ac:dyDescent="0.3">
      <c r="A88">
        <v>60101308</v>
      </c>
      <c r="B88">
        <v>60101</v>
      </c>
      <c r="C88" t="s">
        <v>211</v>
      </c>
      <c r="D88" t="s">
        <v>180</v>
      </c>
      <c r="E88" t="s">
        <v>181</v>
      </c>
      <c r="F88" t="s">
        <v>298</v>
      </c>
      <c r="G88" t="str">
        <f t="shared" si="1"/>
        <v>Kindergarten  Heilpädagogischer Kindergarten Steingruber KG zur Erprobung neuer Konzepte, 8010 Graz, Grabenstraße 117</v>
      </c>
    </row>
    <row r="89" spans="1:7" x14ac:dyDescent="0.3">
      <c r="A89">
        <v>60101314</v>
      </c>
      <c r="B89">
        <v>60101</v>
      </c>
      <c r="C89" t="s">
        <v>299</v>
      </c>
      <c r="D89" t="s">
        <v>180</v>
      </c>
      <c r="E89" t="s">
        <v>181</v>
      </c>
      <c r="F89" t="s">
        <v>300</v>
      </c>
      <c r="G89" t="str">
        <f t="shared" si="1"/>
        <v>Kindergarten  Verein "Projektkindergarten", 8010 Graz, Schillerstraße 31a</v>
      </c>
    </row>
    <row r="90" spans="1:7" x14ac:dyDescent="0.3">
      <c r="A90">
        <v>60101542</v>
      </c>
      <c r="B90">
        <v>60101</v>
      </c>
      <c r="C90" t="s">
        <v>228</v>
      </c>
      <c r="D90" t="s">
        <v>229</v>
      </c>
      <c r="E90" t="s">
        <v>181</v>
      </c>
      <c r="F90" t="s">
        <v>2291</v>
      </c>
      <c r="G90" t="str">
        <f t="shared" si="1"/>
        <v>Hort  Stadtgemeinde Graz, Abteilung für Bildung und Integration, 8044 Graz, Mariatroster Straße 194b</v>
      </c>
    </row>
    <row r="91" spans="1:7" x14ac:dyDescent="0.3">
      <c r="A91">
        <v>60101543</v>
      </c>
      <c r="B91">
        <v>60101</v>
      </c>
      <c r="C91" t="s">
        <v>2296</v>
      </c>
      <c r="D91" t="s">
        <v>193</v>
      </c>
      <c r="E91" t="s">
        <v>181</v>
      </c>
      <c r="F91" t="s">
        <v>2291</v>
      </c>
      <c r="G91" t="str">
        <f t="shared" si="1"/>
        <v>Hort  Stadtgemeinde Graz, Abteilung für Bildung und Integration, 8020 Graz, Seidenhofstraße 52</v>
      </c>
    </row>
    <row r="92" spans="1:7" x14ac:dyDescent="0.3">
      <c r="A92">
        <v>60101049</v>
      </c>
      <c r="B92">
        <v>60101</v>
      </c>
      <c r="C92" t="s">
        <v>301</v>
      </c>
      <c r="D92" t="s">
        <v>302</v>
      </c>
      <c r="E92" t="s">
        <v>181</v>
      </c>
      <c r="F92" t="s">
        <v>198</v>
      </c>
      <c r="G92" t="str">
        <f t="shared" si="1"/>
        <v>Kindergarten  Stadtgemeinde Graz, Abteilung für Bildung und Integration, 8043 Graz, Mariatroster Straße 128a</v>
      </c>
    </row>
    <row r="93" spans="1:7" x14ac:dyDescent="0.3">
      <c r="A93">
        <v>60101544</v>
      </c>
      <c r="B93">
        <v>60101</v>
      </c>
      <c r="C93" t="s">
        <v>2288</v>
      </c>
      <c r="D93" t="s">
        <v>189</v>
      </c>
      <c r="E93" t="s">
        <v>181</v>
      </c>
      <c r="F93" t="s">
        <v>2297</v>
      </c>
      <c r="G93" t="str">
        <f t="shared" si="1"/>
        <v>Praxishort  Bildungsanstalt für Elementarpädagogik Graz, 8052 Graz, Grottenhofstraße 150</v>
      </c>
    </row>
    <row r="94" spans="1:7" x14ac:dyDescent="0.3">
      <c r="A94">
        <v>60101547</v>
      </c>
      <c r="B94">
        <v>60101</v>
      </c>
      <c r="C94" t="s">
        <v>303</v>
      </c>
      <c r="D94" t="s">
        <v>180</v>
      </c>
      <c r="E94" t="s">
        <v>181</v>
      </c>
      <c r="F94" t="s">
        <v>2298</v>
      </c>
      <c r="G94" t="str">
        <f t="shared" si="1"/>
        <v>Hort  Verein "Karl-Schubert-Schule", 8010 Graz, Riesstraße 351</v>
      </c>
    </row>
    <row r="95" spans="1:7" x14ac:dyDescent="0.3">
      <c r="A95">
        <v>60101836</v>
      </c>
      <c r="B95">
        <v>60101</v>
      </c>
      <c r="C95" t="s">
        <v>304</v>
      </c>
      <c r="D95" t="s">
        <v>180</v>
      </c>
      <c r="E95" t="s">
        <v>181</v>
      </c>
      <c r="F95" t="s">
        <v>205</v>
      </c>
      <c r="G95" t="str">
        <f t="shared" si="1"/>
        <v>Kinderkrippe  Stadtgemeinde Graz, Abteilung für Bildung und Integration, 8010 Graz, Petersgasse 94</v>
      </c>
    </row>
    <row r="96" spans="1:7" x14ac:dyDescent="0.3">
      <c r="A96">
        <v>60101837</v>
      </c>
      <c r="B96">
        <v>60101</v>
      </c>
      <c r="C96" t="s">
        <v>305</v>
      </c>
      <c r="D96" t="s">
        <v>180</v>
      </c>
      <c r="E96" t="s">
        <v>181</v>
      </c>
      <c r="F96" t="s">
        <v>274</v>
      </c>
      <c r="G96" t="str">
        <f t="shared" si="1"/>
        <v>Kinderkrippe  Verein "WIKI - Wir Kinder, Bildung und Betreuung", 8010 Graz, Heinrichstraße 11</v>
      </c>
    </row>
    <row r="97" spans="1:7" x14ac:dyDescent="0.3">
      <c r="A97">
        <v>60101050</v>
      </c>
      <c r="B97">
        <v>60101</v>
      </c>
      <c r="C97" t="s">
        <v>306</v>
      </c>
      <c r="D97" t="s">
        <v>191</v>
      </c>
      <c r="E97" t="s">
        <v>181</v>
      </c>
      <c r="F97" t="s">
        <v>198</v>
      </c>
      <c r="G97" t="str">
        <f t="shared" si="1"/>
        <v>Kindergarten  Stadtgemeinde Graz, Abteilung für Bildung und Integration, 8042 Graz, Petrifelderstraße 39</v>
      </c>
    </row>
    <row r="98" spans="1:7" x14ac:dyDescent="0.3">
      <c r="A98">
        <v>60101052</v>
      </c>
      <c r="B98">
        <v>60101</v>
      </c>
      <c r="C98" t="s">
        <v>307</v>
      </c>
      <c r="D98" t="s">
        <v>180</v>
      </c>
      <c r="E98" t="s">
        <v>181</v>
      </c>
      <c r="F98" t="s">
        <v>198</v>
      </c>
      <c r="G98" t="str">
        <f t="shared" si="1"/>
        <v>Kindergarten  Stadtgemeinde Graz, Abteilung für Bildung und Integration, 8010 Graz, Kaiser-Franz-Josef-Kai 60</v>
      </c>
    </row>
    <row r="99" spans="1:7" x14ac:dyDescent="0.3">
      <c r="A99">
        <v>60101321</v>
      </c>
      <c r="B99">
        <v>60101</v>
      </c>
      <c r="C99" t="s">
        <v>303</v>
      </c>
      <c r="D99" t="s">
        <v>180</v>
      </c>
      <c r="E99" t="s">
        <v>181</v>
      </c>
      <c r="F99" t="s">
        <v>308</v>
      </c>
      <c r="G99" t="str">
        <f t="shared" si="1"/>
        <v>Kindergarten  Verein "Karl-Schubert-Schule", 8010 Graz, Riesstraße 351</v>
      </c>
    </row>
    <row r="100" spans="1:7" x14ac:dyDescent="0.3">
      <c r="A100">
        <v>60101840</v>
      </c>
      <c r="B100">
        <v>60101</v>
      </c>
      <c r="C100" t="s">
        <v>309</v>
      </c>
      <c r="D100" t="s">
        <v>180</v>
      </c>
      <c r="E100" t="s">
        <v>181</v>
      </c>
      <c r="F100" t="s">
        <v>205</v>
      </c>
      <c r="G100" t="str">
        <f t="shared" si="1"/>
        <v>Kinderkrippe  Stadtgemeinde Graz, Abteilung für Bildung und Integration, 8010 Graz, Flurgasse 1</v>
      </c>
    </row>
    <row r="101" spans="1:7" x14ac:dyDescent="0.3">
      <c r="A101">
        <v>60101846</v>
      </c>
      <c r="B101">
        <v>60101</v>
      </c>
      <c r="C101" t="s">
        <v>310</v>
      </c>
      <c r="D101" t="s">
        <v>229</v>
      </c>
      <c r="E101" t="s">
        <v>181</v>
      </c>
      <c r="F101" t="s">
        <v>274</v>
      </c>
      <c r="G101" t="str">
        <f t="shared" si="1"/>
        <v>Kinderkrippe  Verein "WIKI - Wir Kinder, Bildung und Betreuung", 8044 Graz, Tannhofweg 55</v>
      </c>
    </row>
    <row r="102" spans="1:7" x14ac:dyDescent="0.3">
      <c r="A102">
        <v>60101848</v>
      </c>
      <c r="B102">
        <v>60101</v>
      </c>
      <c r="C102" t="s">
        <v>311</v>
      </c>
      <c r="D102" t="s">
        <v>238</v>
      </c>
      <c r="E102" t="s">
        <v>181</v>
      </c>
      <c r="F102" t="s">
        <v>274</v>
      </c>
      <c r="G102" t="str">
        <f t="shared" si="1"/>
        <v>Kinderkrippe  Verein "WIKI - Wir Kinder, Bildung und Betreuung", 8051 Graz, Costellagasse 5</v>
      </c>
    </row>
    <row r="103" spans="1:7" x14ac:dyDescent="0.3">
      <c r="A103">
        <v>60101851</v>
      </c>
      <c r="B103">
        <v>60101</v>
      </c>
      <c r="C103" t="s">
        <v>312</v>
      </c>
      <c r="D103" t="s">
        <v>180</v>
      </c>
      <c r="E103" t="s">
        <v>181</v>
      </c>
      <c r="F103" t="s">
        <v>313</v>
      </c>
      <c r="G103" t="str">
        <f t="shared" si="1"/>
        <v>Kinderkrippe  Steiermärkische Krankenanstalten GmbH, 8010 Graz, Billrothgasse 12</v>
      </c>
    </row>
    <row r="104" spans="1:7" x14ac:dyDescent="0.3">
      <c r="A104">
        <v>60101315</v>
      </c>
      <c r="B104">
        <v>60101</v>
      </c>
      <c r="C104" t="s">
        <v>314</v>
      </c>
      <c r="D104" t="s">
        <v>189</v>
      </c>
      <c r="E104" t="s">
        <v>181</v>
      </c>
      <c r="F104" t="s">
        <v>198</v>
      </c>
      <c r="G104" t="str">
        <f t="shared" si="1"/>
        <v>Kindergarten  Stadtgemeinde Graz, Abteilung für Bildung und Integration, 8052 Graz, Schererstraße 7b</v>
      </c>
    </row>
    <row r="105" spans="1:7" x14ac:dyDescent="0.3">
      <c r="A105">
        <v>60101322</v>
      </c>
      <c r="B105">
        <v>60101</v>
      </c>
      <c r="C105" t="s">
        <v>315</v>
      </c>
      <c r="D105" t="s">
        <v>180</v>
      </c>
      <c r="E105" t="s">
        <v>181</v>
      </c>
      <c r="F105" t="s">
        <v>316</v>
      </c>
      <c r="G105" t="str">
        <f t="shared" si="1"/>
        <v>Kindergarten  Verein "Vereinigung von Ordensschulen Österreichs", 8010 Graz, Petersgasse 1</v>
      </c>
    </row>
    <row r="106" spans="1:7" x14ac:dyDescent="0.3">
      <c r="A106">
        <v>60101325</v>
      </c>
      <c r="B106">
        <v>60101</v>
      </c>
      <c r="C106" t="s">
        <v>317</v>
      </c>
      <c r="D106" t="s">
        <v>219</v>
      </c>
      <c r="E106" t="s">
        <v>181</v>
      </c>
      <c r="F106" t="s">
        <v>318</v>
      </c>
      <c r="G106" t="str">
        <f t="shared" si="1"/>
        <v>Kindergarten  Verein "Regenbogenschule", 8045 Graz, Schöckelbachweg 35</v>
      </c>
    </row>
    <row r="107" spans="1:7" x14ac:dyDescent="0.3">
      <c r="A107">
        <v>60101841</v>
      </c>
      <c r="B107">
        <v>60101</v>
      </c>
      <c r="C107" t="s">
        <v>314</v>
      </c>
      <c r="D107" t="s">
        <v>189</v>
      </c>
      <c r="E107" t="s">
        <v>181</v>
      </c>
      <c r="F107" t="s">
        <v>205</v>
      </c>
      <c r="G107" t="str">
        <f t="shared" si="1"/>
        <v>Kinderkrippe  Stadtgemeinde Graz, Abteilung für Bildung und Integration, 8052 Graz, Schererstraße 7b</v>
      </c>
    </row>
    <row r="108" spans="1:7" x14ac:dyDescent="0.3">
      <c r="A108">
        <v>60101843</v>
      </c>
      <c r="B108">
        <v>60101</v>
      </c>
      <c r="C108" t="s">
        <v>319</v>
      </c>
      <c r="D108" t="s">
        <v>238</v>
      </c>
      <c r="E108" t="s">
        <v>181</v>
      </c>
      <c r="F108" t="s">
        <v>320</v>
      </c>
      <c r="G108" t="str">
        <f t="shared" si="1"/>
        <v>Kinderkrippe  Verein "Mit Kindern Wachsen", 8051 Graz, Liesganiggasse 3</v>
      </c>
    </row>
    <row r="109" spans="1:7" x14ac:dyDescent="0.3">
      <c r="A109">
        <v>60101852</v>
      </c>
      <c r="B109">
        <v>60101</v>
      </c>
      <c r="C109" t="s">
        <v>195</v>
      </c>
      <c r="D109" t="s">
        <v>180</v>
      </c>
      <c r="E109" t="s">
        <v>181</v>
      </c>
      <c r="F109" t="s">
        <v>321</v>
      </c>
      <c r="G109" t="str">
        <f t="shared" si="1"/>
        <v>Kinderkrippe  Verein der Freien Waldorfschule Graz, 8010 Graz, Stiftingtalstraße 79</v>
      </c>
    </row>
    <row r="110" spans="1:7" x14ac:dyDescent="0.3">
      <c r="A110">
        <v>60101853</v>
      </c>
      <c r="B110">
        <v>60101</v>
      </c>
      <c r="C110" t="s">
        <v>322</v>
      </c>
      <c r="D110" t="s">
        <v>193</v>
      </c>
      <c r="E110" t="s">
        <v>181</v>
      </c>
      <c r="F110" t="s">
        <v>323</v>
      </c>
      <c r="G110" t="str">
        <f t="shared" si="1"/>
        <v>Kinderkrippe  Grazer Wechselseitige Versicherung AG, 8020 Graz, Dreihackengasse 1</v>
      </c>
    </row>
    <row r="111" spans="1:7" x14ac:dyDescent="0.3">
      <c r="A111">
        <v>60101055</v>
      </c>
      <c r="B111">
        <v>60101</v>
      </c>
      <c r="C111" t="s">
        <v>324</v>
      </c>
      <c r="D111" t="s">
        <v>193</v>
      </c>
      <c r="E111" t="s">
        <v>181</v>
      </c>
      <c r="F111" t="s">
        <v>198</v>
      </c>
      <c r="G111" t="str">
        <f t="shared" si="1"/>
        <v>Kindergarten  Stadtgemeinde Graz, Abteilung für Bildung und Integration, 8020 Graz, Triester Straße 50a</v>
      </c>
    </row>
    <row r="112" spans="1:7" x14ac:dyDescent="0.3">
      <c r="A112">
        <v>60101329</v>
      </c>
      <c r="B112">
        <v>60101</v>
      </c>
      <c r="C112" t="s">
        <v>325</v>
      </c>
      <c r="D112" t="s">
        <v>219</v>
      </c>
      <c r="E112" t="s">
        <v>181</v>
      </c>
      <c r="F112" t="s">
        <v>326</v>
      </c>
      <c r="G112" t="str">
        <f t="shared" si="1"/>
        <v>Kindergarten  Kocher GmbH, 8045 Graz, Inge-Morath-Straße 50</v>
      </c>
    </row>
    <row r="113" spans="1:7" x14ac:dyDescent="0.3">
      <c r="A113">
        <v>60101560</v>
      </c>
      <c r="B113">
        <v>60101</v>
      </c>
      <c r="C113" t="s">
        <v>2299</v>
      </c>
      <c r="D113" t="s">
        <v>193</v>
      </c>
      <c r="E113" t="s">
        <v>181</v>
      </c>
      <c r="F113" t="s">
        <v>2291</v>
      </c>
      <c r="G113" t="str">
        <f t="shared" si="1"/>
        <v>Hort  Stadtgemeinde Graz, Abteilung für Bildung und Integration, 8020 Graz, Am Damm 23</v>
      </c>
    </row>
    <row r="114" spans="1:7" x14ac:dyDescent="0.3">
      <c r="A114">
        <v>60101867</v>
      </c>
      <c r="B114">
        <v>60101</v>
      </c>
      <c r="C114" t="s">
        <v>281</v>
      </c>
      <c r="D114" t="s">
        <v>180</v>
      </c>
      <c r="E114" t="s">
        <v>181</v>
      </c>
      <c r="F114" t="s">
        <v>205</v>
      </c>
      <c r="G114" t="str">
        <f t="shared" si="1"/>
        <v>Kinderkrippe  Stadtgemeinde Graz, Abteilung für Bildung und Integration, 8010 Graz, Plüddemanngasse 28</v>
      </c>
    </row>
    <row r="115" spans="1:7" x14ac:dyDescent="0.3">
      <c r="A115">
        <v>60101868</v>
      </c>
      <c r="B115">
        <v>60101</v>
      </c>
      <c r="C115" t="s">
        <v>192</v>
      </c>
      <c r="D115" t="s">
        <v>193</v>
      </c>
      <c r="E115" t="s">
        <v>181</v>
      </c>
      <c r="F115" t="s">
        <v>327</v>
      </c>
      <c r="G115" t="str">
        <f t="shared" si="1"/>
        <v>Kinderkrippe  Österr.Kinderfreunde, Ortsgruppe Afritschgarten, 8020 Graz, Gabelsbergerstraße 22</v>
      </c>
    </row>
    <row r="116" spans="1:7" x14ac:dyDescent="0.3">
      <c r="A116">
        <v>60101335</v>
      </c>
      <c r="B116">
        <v>60101</v>
      </c>
      <c r="C116" t="s">
        <v>328</v>
      </c>
      <c r="D116" t="s">
        <v>193</v>
      </c>
      <c r="E116" t="s">
        <v>181</v>
      </c>
      <c r="F116" t="s">
        <v>198</v>
      </c>
      <c r="G116" t="str">
        <f t="shared" si="1"/>
        <v>Kindergarten  Stadtgemeinde Graz, Abteilung für Bildung und Integration, 8020 Graz, Ghegagasse 14</v>
      </c>
    </row>
    <row r="117" spans="1:7" x14ac:dyDescent="0.3">
      <c r="A117">
        <v>60101336</v>
      </c>
      <c r="B117">
        <v>60101</v>
      </c>
      <c r="C117" t="s">
        <v>329</v>
      </c>
      <c r="D117" t="s">
        <v>291</v>
      </c>
      <c r="E117" t="s">
        <v>181</v>
      </c>
      <c r="F117" t="s">
        <v>330</v>
      </c>
      <c r="G117" t="str">
        <f t="shared" si="1"/>
        <v>Kindergarten  Röm.-kath. Pfarre Graz Ragnitz, 8047 Graz, Ragnitzstraße 166</v>
      </c>
    </row>
    <row r="118" spans="1:7" x14ac:dyDescent="0.3">
      <c r="A118">
        <v>60101001</v>
      </c>
      <c r="B118">
        <v>60101</v>
      </c>
      <c r="C118" t="s">
        <v>199</v>
      </c>
      <c r="D118" t="s">
        <v>193</v>
      </c>
      <c r="E118" t="s">
        <v>181</v>
      </c>
      <c r="F118" t="s">
        <v>200</v>
      </c>
      <c r="G118" t="str">
        <f t="shared" si="1"/>
        <v>Kindergarten  Caritas der Diözese Graz-Seckau, 8020 Graz, Mariengasse 13</v>
      </c>
    </row>
    <row r="119" spans="1:7" x14ac:dyDescent="0.3">
      <c r="A119">
        <v>60101344</v>
      </c>
      <c r="B119">
        <v>60101</v>
      </c>
      <c r="C119" t="s">
        <v>331</v>
      </c>
      <c r="D119" t="s">
        <v>219</v>
      </c>
      <c r="E119" t="s">
        <v>181</v>
      </c>
      <c r="F119" t="s">
        <v>332</v>
      </c>
      <c r="G119" t="str">
        <f t="shared" si="1"/>
        <v>Kindergarten  Andritz AG, 8045 Graz, Ursprungweg 31</v>
      </c>
    </row>
    <row r="120" spans="1:7" x14ac:dyDescent="0.3">
      <c r="A120">
        <v>60101347</v>
      </c>
      <c r="B120">
        <v>60101</v>
      </c>
      <c r="C120" t="s">
        <v>333</v>
      </c>
      <c r="D120" t="s">
        <v>180</v>
      </c>
      <c r="E120" t="s">
        <v>181</v>
      </c>
      <c r="F120" t="s">
        <v>198</v>
      </c>
      <c r="G120" t="str">
        <f t="shared" si="1"/>
        <v>Kindergarten  Stadtgemeinde Graz, Abteilung für Bildung und Integration, 8010 Graz, Friedrichgasse 28</v>
      </c>
    </row>
    <row r="121" spans="1:7" x14ac:dyDescent="0.3">
      <c r="A121">
        <v>60101016</v>
      </c>
      <c r="B121">
        <v>60101</v>
      </c>
      <c r="C121" t="s">
        <v>334</v>
      </c>
      <c r="D121" t="s">
        <v>193</v>
      </c>
      <c r="E121" t="s">
        <v>181</v>
      </c>
      <c r="F121" t="s">
        <v>335</v>
      </c>
      <c r="G121" t="str">
        <f t="shared" si="1"/>
        <v>Kindergarten  Röm.-kath. Pfarre Graz St. Andrä, 8020 Graz, Kernstockgasse 9</v>
      </c>
    </row>
    <row r="122" spans="1:7" x14ac:dyDescent="0.3">
      <c r="A122">
        <v>60101349</v>
      </c>
      <c r="B122">
        <v>60101</v>
      </c>
      <c r="C122" t="s">
        <v>336</v>
      </c>
      <c r="D122" t="s">
        <v>232</v>
      </c>
      <c r="E122" t="s">
        <v>181</v>
      </c>
      <c r="F122" t="s">
        <v>337</v>
      </c>
      <c r="G122" t="str">
        <f t="shared" si="1"/>
        <v>Kindergarten  Anton Paar GmbH, 8054 Graz, Kärntner Straße 324</v>
      </c>
    </row>
    <row r="123" spans="1:7" x14ac:dyDescent="0.3">
      <c r="A123">
        <v>60101567</v>
      </c>
      <c r="B123">
        <v>60101</v>
      </c>
      <c r="C123" t="s">
        <v>338</v>
      </c>
      <c r="D123" t="s">
        <v>180</v>
      </c>
      <c r="E123" t="s">
        <v>181</v>
      </c>
      <c r="F123" t="s">
        <v>2300</v>
      </c>
      <c r="G123" t="str">
        <f t="shared" si="1"/>
        <v>Hort  Österr. Kinderfreunde Ortsgruppe Graz-Leonhard, 8010 Graz, Pappenheimgasse 8</v>
      </c>
    </row>
    <row r="124" spans="1:7" x14ac:dyDescent="0.3">
      <c r="A124">
        <v>60101061</v>
      </c>
      <c r="B124">
        <v>60101</v>
      </c>
      <c r="C124" t="s">
        <v>339</v>
      </c>
      <c r="D124" t="s">
        <v>189</v>
      </c>
      <c r="E124" t="s">
        <v>181</v>
      </c>
      <c r="F124" t="s">
        <v>340</v>
      </c>
      <c r="G124" t="str">
        <f t="shared" si="1"/>
        <v>Kindergarten  Röm.-kath. Pfarre Graz Christkönig, 8052 Graz, Ekkehard-Hauer-Straße 28</v>
      </c>
    </row>
    <row r="125" spans="1:7" x14ac:dyDescent="0.3">
      <c r="A125">
        <v>60101870</v>
      </c>
      <c r="B125">
        <v>60101</v>
      </c>
      <c r="C125" t="s">
        <v>341</v>
      </c>
      <c r="D125" t="s">
        <v>180</v>
      </c>
      <c r="E125" t="s">
        <v>181</v>
      </c>
      <c r="F125" t="s">
        <v>444</v>
      </c>
      <c r="G125" t="str">
        <f t="shared" si="1"/>
        <v>Kinderkrippe  RdK Steiermark GmbH, 8010 Graz, Glacisstraße 9</v>
      </c>
    </row>
    <row r="126" spans="1:7" x14ac:dyDescent="0.3">
      <c r="A126">
        <v>60101871</v>
      </c>
      <c r="B126">
        <v>60101</v>
      </c>
      <c r="C126" t="s">
        <v>328</v>
      </c>
      <c r="D126" t="s">
        <v>193</v>
      </c>
      <c r="E126" t="s">
        <v>181</v>
      </c>
      <c r="F126" t="s">
        <v>205</v>
      </c>
      <c r="G126" t="str">
        <f t="shared" si="1"/>
        <v>Kinderkrippe  Stadtgemeinde Graz, Abteilung für Bildung und Integration, 8020 Graz, Ghegagasse 14</v>
      </c>
    </row>
    <row r="127" spans="1:7" x14ac:dyDescent="0.3">
      <c r="A127">
        <v>60101873</v>
      </c>
      <c r="B127">
        <v>60101</v>
      </c>
      <c r="C127" t="s">
        <v>333</v>
      </c>
      <c r="D127" t="s">
        <v>180</v>
      </c>
      <c r="E127" t="s">
        <v>181</v>
      </c>
      <c r="F127" t="s">
        <v>205</v>
      </c>
      <c r="G127" t="str">
        <f t="shared" si="1"/>
        <v>Kinderkrippe  Stadtgemeinde Graz, Abteilung für Bildung und Integration, 8010 Graz, Friedrichgasse 28</v>
      </c>
    </row>
    <row r="128" spans="1:7" x14ac:dyDescent="0.3">
      <c r="A128">
        <v>60101874</v>
      </c>
      <c r="B128">
        <v>60101</v>
      </c>
      <c r="C128" t="s">
        <v>336</v>
      </c>
      <c r="D128" t="s">
        <v>232</v>
      </c>
      <c r="E128" t="s">
        <v>181</v>
      </c>
      <c r="F128" t="s">
        <v>342</v>
      </c>
      <c r="G128" t="str">
        <f t="shared" si="1"/>
        <v>Kinderkrippe  Anton Paar GmbH, 8054 Graz, Kärntner Straße 324</v>
      </c>
    </row>
    <row r="129" spans="1:7" x14ac:dyDescent="0.3">
      <c r="A129">
        <v>60101354</v>
      </c>
      <c r="B129">
        <v>60101</v>
      </c>
      <c r="C129" t="s">
        <v>343</v>
      </c>
      <c r="D129" t="s">
        <v>180</v>
      </c>
      <c r="E129" t="s">
        <v>181</v>
      </c>
      <c r="F129" t="s">
        <v>230</v>
      </c>
      <c r="G129" t="str">
        <f t="shared" si="1"/>
        <v>Kindergarten  Verein "WIKI - Wir Kinder, Bildung und Betreuung", 8010 Graz, Rosenberggürtel 12</v>
      </c>
    </row>
    <row r="130" spans="1:7" x14ac:dyDescent="0.3">
      <c r="A130">
        <v>60101359</v>
      </c>
      <c r="B130">
        <v>60101</v>
      </c>
      <c r="C130" t="s">
        <v>344</v>
      </c>
      <c r="D130" t="s">
        <v>193</v>
      </c>
      <c r="E130" t="s">
        <v>181</v>
      </c>
      <c r="F130" t="s">
        <v>345</v>
      </c>
      <c r="G130" t="str">
        <f t="shared" si="1"/>
        <v>Kindergarten  Geriatrische Gesundheitszentren der Stadt Graz, 8020 Graz, Albert-Schweitzer-Gasse 38a</v>
      </c>
    </row>
    <row r="131" spans="1:7" x14ac:dyDescent="0.3">
      <c r="A131">
        <v>60101360</v>
      </c>
      <c r="B131">
        <v>60101</v>
      </c>
      <c r="C131" t="s">
        <v>346</v>
      </c>
      <c r="D131" t="s">
        <v>184</v>
      </c>
      <c r="E131" t="s">
        <v>181</v>
      </c>
      <c r="F131" t="s">
        <v>347</v>
      </c>
      <c r="G131" t="str">
        <f t="shared" ref="G131:G194" si="2">F131&amp;", "&amp;D131&amp;" "&amp;E131&amp;", "&amp;C131</f>
        <v>Kindergarten  Röm.-kath. Pfarre Graz Thondorf, 8041 Graz, Liebenauer Hauptstraße 285a</v>
      </c>
    </row>
    <row r="132" spans="1:7" x14ac:dyDescent="0.3">
      <c r="A132">
        <v>60101005</v>
      </c>
      <c r="B132">
        <v>60101</v>
      </c>
      <c r="C132" t="s">
        <v>348</v>
      </c>
      <c r="D132" t="s">
        <v>193</v>
      </c>
      <c r="E132" t="s">
        <v>181</v>
      </c>
      <c r="F132" t="s">
        <v>349</v>
      </c>
      <c r="G132" t="str">
        <f t="shared" si="2"/>
        <v>Kindergarten  Röm.-kath. Pfarre Graz Don Bosco, 8020 Graz, Südbahnstraße 100</v>
      </c>
    </row>
    <row r="133" spans="1:7" x14ac:dyDescent="0.3">
      <c r="A133">
        <v>60101363</v>
      </c>
      <c r="B133">
        <v>60101</v>
      </c>
      <c r="C133" t="s">
        <v>350</v>
      </c>
      <c r="D133" t="s">
        <v>193</v>
      </c>
      <c r="E133" t="s">
        <v>181</v>
      </c>
      <c r="F133" t="s">
        <v>351</v>
      </c>
      <c r="G133" t="str">
        <f t="shared" si="2"/>
        <v>Kindergarten  A.S.S. Immobilien- und Besitz GmbH, 8020 Graz, Plabutscherstraße 19</v>
      </c>
    </row>
    <row r="134" spans="1:7" x14ac:dyDescent="0.3">
      <c r="A134">
        <v>60101875</v>
      </c>
      <c r="B134">
        <v>60101</v>
      </c>
      <c r="C134" t="s">
        <v>352</v>
      </c>
      <c r="D134" t="s">
        <v>180</v>
      </c>
      <c r="E134" t="s">
        <v>181</v>
      </c>
      <c r="F134" t="s">
        <v>2301</v>
      </c>
      <c r="G134" t="str">
        <f t="shared" si="2"/>
        <v>Kinderkrippe  x8-projects GmbH &amp; Co KG, 8010 Graz, Hilmgasse 4</v>
      </c>
    </row>
    <row r="135" spans="1:7" x14ac:dyDescent="0.3">
      <c r="A135">
        <v>60101877</v>
      </c>
      <c r="B135">
        <v>60101</v>
      </c>
      <c r="C135" t="s">
        <v>353</v>
      </c>
      <c r="D135" t="s">
        <v>219</v>
      </c>
      <c r="E135" t="s">
        <v>181</v>
      </c>
      <c r="F135" t="s">
        <v>354</v>
      </c>
      <c r="G135" t="str">
        <f t="shared" si="2"/>
        <v>Kinderkrippe  Projekt GS 60 GmbH &amp; Co KG, 8045 Graz, Stattegger Straße 60</v>
      </c>
    </row>
    <row r="136" spans="1:7" x14ac:dyDescent="0.3">
      <c r="A136">
        <v>60101878</v>
      </c>
      <c r="B136">
        <v>60101</v>
      </c>
      <c r="C136" t="s">
        <v>343</v>
      </c>
      <c r="D136" t="s">
        <v>180</v>
      </c>
      <c r="E136" t="s">
        <v>181</v>
      </c>
      <c r="F136" t="s">
        <v>355</v>
      </c>
      <c r="G136" t="str">
        <f t="shared" si="2"/>
        <v>Kinderkrippe  Förderzentrum des Landes für Hör- und Sprachbildung -  Abteilung 11, 8010 Graz, Rosenberggürtel 12</v>
      </c>
    </row>
    <row r="137" spans="1:7" x14ac:dyDescent="0.3">
      <c r="A137">
        <v>60101879</v>
      </c>
      <c r="B137">
        <v>60101</v>
      </c>
      <c r="C137" t="s">
        <v>344</v>
      </c>
      <c r="D137" t="s">
        <v>193</v>
      </c>
      <c r="E137" t="s">
        <v>181</v>
      </c>
      <c r="F137" t="s">
        <v>356</v>
      </c>
      <c r="G137" t="str">
        <f t="shared" si="2"/>
        <v>Kinderkrippe  Geriatrische Gesundheitszentren der Stadt Graz, 8020 Graz, Albert-Schweitzer-Gasse 38a</v>
      </c>
    </row>
    <row r="138" spans="1:7" x14ac:dyDescent="0.3">
      <c r="A138">
        <v>60101881</v>
      </c>
      <c r="B138">
        <v>60101</v>
      </c>
      <c r="C138" t="s">
        <v>350</v>
      </c>
      <c r="D138" t="s">
        <v>193</v>
      </c>
      <c r="E138" t="s">
        <v>181</v>
      </c>
      <c r="F138" t="s">
        <v>357</v>
      </c>
      <c r="G138" t="str">
        <f t="shared" si="2"/>
        <v>Kinderkrippe  A.S.S. Immobilien- und Besitz GmbH, 8020 Graz, Plabutscherstraße 19</v>
      </c>
    </row>
    <row r="139" spans="1:7" x14ac:dyDescent="0.3">
      <c r="A139">
        <v>60101369</v>
      </c>
      <c r="B139">
        <v>60101</v>
      </c>
      <c r="C139" t="s">
        <v>358</v>
      </c>
      <c r="D139" t="s">
        <v>180</v>
      </c>
      <c r="E139" t="s">
        <v>181</v>
      </c>
      <c r="F139" t="s">
        <v>285</v>
      </c>
      <c r="G139" t="str">
        <f t="shared" si="2"/>
        <v>Kindergarten  Volkshilfe Steiermark gemeinnützige Betriebs-GmbH, 8010 Graz, Klosterwiesgasse 101a</v>
      </c>
    </row>
    <row r="140" spans="1:7" x14ac:dyDescent="0.3">
      <c r="A140">
        <v>60101370</v>
      </c>
      <c r="B140">
        <v>60101</v>
      </c>
      <c r="C140" t="s">
        <v>359</v>
      </c>
      <c r="D140" t="s">
        <v>193</v>
      </c>
      <c r="E140" t="s">
        <v>181</v>
      </c>
      <c r="F140" t="s">
        <v>235</v>
      </c>
      <c r="G140" t="str">
        <f t="shared" si="2"/>
        <v>Kindergarten  GIP - Gemeinnützige Projekt GmbH, 8020 Graz, Elisabethinergasse 31</v>
      </c>
    </row>
    <row r="141" spans="1:7" x14ac:dyDescent="0.3">
      <c r="A141">
        <v>60101882</v>
      </c>
      <c r="B141">
        <v>60101</v>
      </c>
      <c r="C141" t="s">
        <v>360</v>
      </c>
      <c r="D141" t="s">
        <v>191</v>
      </c>
      <c r="E141" t="s">
        <v>181</v>
      </c>
      <c r="F141" t="s">
        <v>361</v>
      </c>
      <c r="G141" t="str">
        <f t="shared" si="2"/>
        <v>Kinderkrippe  ISP Liegenschaftsverwaltungs GmbH, 8042 Graz, Marburger Straße 41</v>
      </c>
    </row>
    <row r="142" spans="1:7" x14ac:dyDescent="0.3">
      <c r="A142">
        <v>60101883</v>
      </c>
      <c r="B142">
        <v>60101</v>
      </c>
      <c r="C142" t="s">
        <v>362</v>
      </c>
      <c r="D142" t="s">
        <v>238</v>
      </c>
      <c r="E142" t="s">
        <v>181</v>
      </c>
      <c r="F142" t="s">
        <v>287</v>
      </c>
      <c r="G142" t="str">
        <f t="shared" si="2"/>
        <v>Kinderkrippe  Volkshilfe Steiermark gemeinnützige Betriebs-GmbH, 8051 Graz, Göstinger Straße 213</v>
      </c>
    </row>
    <row r="143" spans="1:7" x14ac:dyDescent="0.3">
      <c r="A143">
        <v>60101884</v>
      </c>
      <c r="B143">
        <v>60101</v>
      </c>
      <c r="C143" t="s">
        <v>358</v>
      </c>
      <c r="D143" t="s">
        <v>180</v>
      </c>
      <c r="E143" t="s">
        <v>181</v>
      </c>
      <c r="F143" t="s">
        <v>287</v>
      </c>
      <c r="G143" t="str">
        <f t="shared" si="2"/>
        <v>Kinderkrippe  Volkshilfe Steiermark gemeinnützige Betriebs-GmbH, 8010 Graz, Klosterwiesgasse 101a</v>
      </c>
    </row>
    <row r="144" spans="1:7" x14ac:dyDescent="0.3">
      <c r="A144">
        <v>60101885</v>
      </c>
      <c r="B144">
        <v>60101</v>
      </c>
      <c r="C144" t="s">
        <v>359</v>
      </c>
      <c r="D144" t="s">
        <v>193</v>
      </c>
      <c r="E144" t="s">
        <v>181</v>
      </c>
      <c r="F144" t="s">
        <v>363</v>
      </c>
      <c r="G144" t="str">
        <f t="shared" si="2"/>
        <v>Kinderkrippe  GIP - Gemeinnützige Projekt GmbH, 8020 Graz, Elisabethinergasse 31</v>
      </c>
    </row>
    <row r="145" spans="1:7" x14ac:dyDescent="0.3">
      <c r="A145">
        <v>60101889</v>
      </c>
      <c r="B145">
        <v>60101</v>
      </c>
      <c r="C145" t="s">
        <v>364</v>
      </c>
      <c r="D145" t="s">
        <v>232</v>
      </c>
      <c r="E145" t="s">
        <v>181</v>
      </c>
      <c r="F145" t="s">
        <v>365</v>
      </c>
      <c r="G145" t="str">
        <f t="shared" si="2"/>
        <v>Kinderkrippe  Verein "Kindernest", 8054 Graz, Lengheimerweg 2</v>
      </c>
    </row>
    <row r="146" spans="1:7" x14ac:dyDescent="0.3">
      <c r="A146">
        <v>60101890</v>
      </c>
      <c r="B146">
        <v>60101</v>
      </c>
      <c r="C146" t="s">
        <v>366</v>
      </c>
      <c r="D146" t="s">
        <v>191</v>
      </c>
      <c r="E146" t="s">
        <v>181</v>
      </c>
      <c r="F146" t="s">
        <v>205</v>
      </c>
      <c r="G146" t="str">
        <f t="shared" si="2"/>
        <v>Kinderkrippe  Stadtgemeinde Graz, Abteilung für Bildung und Integration, 8042 Graz, Nußbaumerstraße 36</v>
      </c>
    </row>
    <row r="147" spans="1:7" x14ac:dyDescent="0.3">
      <c r="A147">
        <v>60101892</v>
      </c>
      <c r="B147">
        <v>60101</v>
      </c>
      <c r="C147" t="s">
        <v>367</v>
      </c>
      <c r="D147" t="s">
        <v>180</v>
      </c>
      <c r="E147" t="s">
        <v>181</v>
      </c>
      <c r="F147" t="s">
        <v>368</v>
      </c>
      <c r="G147" t="str">
        <f t="shared" si="2"/>
        <v>Kinderkrippe  GSL Gemeinnützige Bauvereinigung GmbH, 8010 Graz, Sackstraße 28</v>
      </c>
    </row>
    <row r="148" spans="1:7" x14ac:dyDescent="0.3">
      <c r="A148">
        <v>60101893</v>
      </c>
      <c r="B148">
        <v>60101</v>
      </c>
      <c r="C148" t="s">
        <v>369</v>
      </c>
      <c r="D148" t="s">
        <v>193</v>
      </c>
      <c r="E148" t="s">
        <v>181</v>
      </c>
      <c r="F148" t="s">
        <v>370</v>
      </c>
      <c r="G148" t="str">
        <f t="shared" si="2"/>
        <v>Kinderkrippe  Projekt Stockergasse 8 Pro Wert GmbH &amp; Co KG, 8020 Graz, Stockergasse 8</v>
      </c>
    </row>
    <row r="149" spans="1:7" x14ac:dyDescent="0.3">
      <c r="A149">
        <v>60101896</v>
      </c>
      <c r="B149">
        <v>60101</v>
      </c>
      <c r="C149" t="s">
        <v>371</v>
      </c>
      <c r="D149" t="s">
        <v>184</v>
      </c>
      <c r="E149" t="s">
        <v>181</v>
      </c>
      <c r="F149" t="s">
        <v>372</v>
      </c>
      <c r="G149" t="str">
        <f t="shared" si="2"/>
        <v>Kinderkrippe  Kinderbetreuungsverein "Schneckenhaus", 8041 Graz, Messendorfer Straße 19</v>
      </c>
    </row>
    <row r="150" spans="1:7" x14ac:dyDescent="0.3">
      <c r="A150">
        <v>60101326</v>
      </c>
      <c r="B150">
        <v>60101</v>
      </c>
      <c r="C150" t="s">
        <v>373</v>
      </c>
      <c r="D150" t="s">
        <v>180</v>
      </c>
      <c r="E150" t="s">
        <v>181</v>
      </c>
      <c r="F150" t="s">
        <v>198</v>
      </c>
      <c r="G150" t="str">
        <f t="shared" si="2"/>
        <v>Kindergarten  Stadtgemeinde Graz, Abteilung für Bildung und Integration, 8010 Graz, Widowitzgasse 11</v>
      </c>
    </row>
    <row r="151" spans="1:7" x14ac:dyDescent="0.3">
      <c r="A151">
        <v>60101380</v>
      </c>
      <c r="B151">
        <v>60101</v>
      </c>
      <c r="C151" t="s">
        <v>374</v>
      </c>
      <c r="D151" t="s">
        <v>193</v>
      </c>
      <c r="E151" t="s">
        <v>181</v>
      </c>
      <c r="F151" t="s">
        <v>375</v>
      </c>
      <c r="G151" t="str">
        <f t="shared" si="2"/>
        <v>Kindergarten  Röm.-kath. Pfarre Graz St. Vinzenz, 8020 Graz, Georgigasse 89</v>
      </c>
    </row>
    <row r="152" spans="1:7" x14ac:dyDescent="0.3">
      <c r="A152">
        <v>60101381</v>
      </c>
      <c r="B152">
        <v>60101</v>
      </c>
      <c r="C152" t="s">
        <v>374</v>
      </c>
      <c r="D152" t="s">
        <v>193</v>
      </c>
      <c r="E152" t="s">
        <v>181</v>
      </c>
      <c r="F152" t="s">
        <v>376</v>
      </c>
      <c r="G152" t="str">
        <f t="shared" si="2"/>
        <v>Kindergarten  Konvent der Barmherzigen Brüder Graz-Eggenberg, 8020 Graz, Georgigasse 89</v>
      </c>
    </row>
    <row r="153" spans="1:7" x14ac:dyDescent="0.3">
      <c r="A153">
        <v>60101382</v>
      </c>
      <c r="B153">
        <v>60101</v>
      </c>
      <c r="C153" t="s">
        <v>377</v>
      </c>
      <c r="D153" t="s">
        <v>180</v>
      </c>
      <c r="E153" t="s">
        <v>181</v>
      </c>
      <c r="F153" t="s">
        <v>235</v>
      </c>
      <c r="G153" t="str">
        <f t="shared" si="2"/>
        <v>Kindergarten  GIP - Gemeinnützige Projekt GmbH, 8010 Graz, Mannagettaweg 1</v>
      </c>
    </row>
    <row r="154" spans="1:7" x14ac:dyDescent="0.3">
      <c r="A154">
        <v>60101383</v>
      </c>
      <c r="B154">
        <v>60101</v>
      </c>
      <c r="C154" t="s">
        <v>378</v>
      </c>
      <c r="D154" t="s">
        <v>180</v>
      </c>
      <c r="E154" t="s">
        <v>181</v>
      </c>
      <c r="F154" t="s">
        <v>379</v>
      </c>
      <c r="G154" t="str">
        <f t="shared" si="2"/>
        <v>Kindergarten  Freizeit Graz GmbH, 8010 Graz, Neuholdaugasse 18</v>
      </c>
    </row>
    <row r="155" spans="1:7" x14ac:dyDescent="0.3">
      <c r="A155">
        <v>60101384</v>
      </c>
      <c r="B155">
        <v>60101</v>
      </c>
      <c r="C155" t="s">
        <v>380</v>
      </c>
      <c r="D155" t="s">
        <v>180</v>
      </c>
      <c r="E155" t="s">
        <v>181</v>
      </c>
      <c r="F155" t="s">
        <v>235</v>
      </c>
      <c r="G155" t="str">
        <f t="shared" si="2"/>
        <v>Kindergarten  GIP - Gemeinnützige Projekt GmbH, 8010 Graz, Untere Teichstraße 28</v>
      </c>
    </row>
    <row r="156" spans="1:7" x14ac:dyDescent="0.3">
      <c r="A156">
        <v>60101069</v>
      </c>
      <c r="B156">
        <v>60101</v>
      </c>
      <c r="C156" t="s">
        <v>381</v>
      </c>
      <c r="D156" t="s">
        <v>193</v>
      </c>
      <c r="E156" t="s">
        <v>181</v>
      </c>
      <c r="F156" t="s">
        <v>382</v>
      </c>
      <c r="G156" t="str">
        <f t="shared" si="2"/>
        <v>Kindergarten  Röm.-kath. Pfarre Graz Karlau, 8020 Graz, Rankengasse 42</v>
      </c>
    </row>
    <row r="157" spans="1:7" x14ac:dyDescent="0.3">
      <c r="A157">
        <v>60101554</v>
      </c>
      <c r="B157">
        <v>60101</v>
      </c>
      <c r="C157" t="s">
        <v>383</v>
      </c>
      <c r="D157" t="s">
        <v>180</v>
      </c>
      <c r="E157" t="s">
        <v>181</v>
      </c>
      <c r="F157" t="s">
        <v>2291</v>
      </c>
      <c r="G157" t="str">
        <f t="shared" si="2"/>
        <v>Hort  Stadtgemeinde Graz, Abteilung für Bildung und Integration, 8010 Graz, Fröhlichgasse 90</v>
      </c>
    </row>
    <row r="158" spans="1:7" x14ac:dyDescent="0.3">
      <c r="A158">
        <v>60101897</v>
      </c>
      <c r="B158">
        <v>60101</v>
      </c>
      <c r="C158" t="s">
        <v>384</v>
      </c>
      <c r="D158" t="s">
        <v>184</v>
      </c>
      <c r="E158" t="s">
        <v>181</v>
      </c>
      <c r="F158" t="s">
        <v>274</v>
      </c>
      <c r="G158" t="str">
        <f t="shared" si="2"/>
        <v>Kinderkrippe  Verein "WIKI - Wir Kinder, Bildung und Betreuung", 8041 Graz, Ziehrerstraße 80</v>
      </c>
    </row>
    <row r="159" spans="1:7" x14ac:dyDescent="0.3">
      <c r="A159">
        <v>60101898</v>
      </c>
      <c r="B159">
        <v>60101</v>
      </c>
      <c r="C159" t="s">
        <v>243</v>
      </c>
      <c r="D159" t="s">
        <v>238</v>
      </c>
      <c r="E159" t="s">
        <v>181</v>
      </c>
      <c r="F159" t="s">
        <v>205</v>
      </c>
      <c r="G159" t="str">
        <f t="shared" si="2"/>
        <v>Kinderkrippe  Stadtgemeinde Graz, Abteilung für Bildung und Integration, 8051 Graz, Augasse 81b</v>
      </c>
    </row>
    <row r="160" spans="1:7" x14ac:dyDescent="0.3">
      <c r="A160">
        <v>601018001</v>
      </c>
      <c r="B160">
        <v>60101</v>
      </c>
      <c r="C160" t="s">
        <v>385</v>
      </c>
      <c r="D160" t="s">
        <v>302</v>
      </c>
      <c r="E160" t="s">
        <v>181</v>
      </c>
      <c r="F160" t="s">
        <v>205</v>
      </c>
      <c r="G160" t="str">
        <f t="shared" si="2"/>
        <v>Kinderkrippe  Stadtgemeinde Graz, Abteilung für Bildung und Integration, 8043 Graz, Schönbrunngasse 30a</v>
      </c>
    </row>
    <row r="161" spans="1:7" x14ac:dyDescent="0.3">
      <c r="A161">
        <v>601018002</v>
      </c>
      <c r="B161">
        <v>60101</v>
      </c>
      <c r="C161" t="s">
        <v>386</v>
      </c>
      <c r="D161" t="s">
        <v>219</v>
      </c>
      <c r="E161" t="s">
        <v>181</v>
      </c>
      <c r="F161" t="s">
        <v>205</v>
      </c>
      <c r="G161" t="str">
        <f t="shared" si="2"/>
        <v>Kinderkrippe  Stadtgemeinde Graz, Abteilung für Bildung und Integration, 8045 Graz, Prochaskagasse 23</v>
      </c>
    </row>
    <row r="162" spans="1:7" x14ac:dyDescent="0.3">
      <c r="A162">
        <v>601018003</v>
      </c>
      <c r="B162">
        <v>60101</v>
      </c>
      <c r="C162" t="s">
        <v>201</v>
      </c>
      <c r="D162" t="s">
        <v>191</v>
      </c>
      <c r="E162" t="s">
        <v>181</v>
      </c>
      <c r="F162" t="s">
        <v>321</v>
      </c>
      <c r="G162" t="str">
        <f t="shared" si="2"/>
        <v>Kinderkrippe  Verein der Freien Waldorfschule Graz, 8042 Graz, St.-Peter-Hauptstraße 182</v>
      </c>
    </row>
    <row r="163" spans="1:7" x14ac:dyDescent="0.3">
      <c r="A163">
        <v>601018005</v>
      </c>
      <c r="B163">
        <v>60101</v>
      </c>
      <c r="C163" t="s">
        <v>374</v>
      </c>
      <c r="D163" t="s">
        <v>193</v>
      </c>
      <c r="E163" t="s">
        <v>181</v>
      </c>
      <c r="F163" t="s">
        <v>387</v>
      </c>
      <c r="G163" t="str">
        <f t="shared" si="2"/>
        <v>Kinderkrippe  Röm.-kath. Pfarre Graz St. Vinzenz, 8020 Graz, Georgigasse 89</v>
      </c>
    </row>
    <row r="164" spans="1:7" x14ac:dyDescent="0.3">
      <c r="A164">
        <v>601018006</v>
      </c>
      <c r="B164">
        <v>60101</v>
      </c>
      <c r="C164" t="s">
        <v>374</v>
      </c>
      <c r="D164" t="s">
        <v>193</v>
      </c>
      <c r="E164" t="s">
        <v>181</v>
      </c>
      <c r="F164" t="s">
        <v>388</v>
      </c>
      <c r="G164" t="str">
        <f t="shared" si="2"/>
        <v>Kinderkrippe  Konvent der Barmherzigen Brüder Graz-Eggenberg, 8020 Graz, Georgigasse 89</v>
      </c>
    </row>
    <row r="165" spans="1:7" x14ac:dyDescent="0.3">
      <c r="A165">
        <v>601018009</v>
      </c>
      <c r="B165">
        <v>60101</v>
      </c>
      <c r="C165" t="s">
        <v>389</v>
      </c>
      <c r="D165" t="s">
        <v>256</v>
      </c>
      <c r="E165" t="s">
        <v>181</v>
      </c>
      <c r="F165" t="s">
        <v>390</v>
      </c>
      <c r="G165" t="str">
        <f t="shared" si="2"/>
        <v>Kinderkrippe  Ing. Karl Wolf, 8053 Graz, Wiesenauergasse 3</v>
      </c>
    </row>
    <row r="166" spans="1:7" x14ac:dyDescent="0.3">
      <c r="A166">
        <v>601018010</v>
      </c>
      <c r="B166">
        <v>60101</v>
      </c>
      <c r="C166" t="s">
        <v>378</v>
      </c>
      <c r="D166" t="s">
        <v>180</v>
      </c>
      <c r="E166" t="s">
        <v>181</v>
      </c>
      <c r="F166" t="s">
        <v>391</v>
      </c>
      <c r="G166" t="str">
        <f t="shared" si="2"/>
        <v>Kinderkrippe  Freizeit Graz GmbH, 8010 Graz, Neuholdaugasse 18</v>
      </c>
    </row>
    <row r="167" spans="1:7" x14ac:dyDescent="0.3">
      <c r="A167">
        <v>60101111</v>
      </c>
      <c r="B167">
        <v>60101</v>
      </c>
      <c r="C167" t="s">
        <v>392</v>
      </c>
      <c r="D167" t="s">
        <v>184</v>
      </c>
      <c r="E167" t="s">
        <v>181</v>
      </c>
      <c r="F167" t="s">
        <v>393</v>
      </c>
      <c r="G167" t="str">
        <f t="shared" si="2"/>
        <v>Kindergarten  Röm.-kath. Pfarre Graz Liebenau St.Paul, 8041 Graz, Konrad-Hopferwieser-Gasse 6</v>
      </c>
    </row>
    <row r="168" spans="1:7" x14ac:dyDescent="0.3">
      <c r="A168">
        <v>60101390</v>
      </c>
      <c r="B168">
        <v>60101</v>
      </c>
      <c r="C168" t="s">
        <v>395</v>
      </c>
      <c r="D168" t="s">
        <v>229</v>
      </c>
      <c r="E168" t="s">
        <v>181</v>
      </c>
      <c r="F168" t="s">
        <v>396</v>
      </c>
      <c r="G168" t="str">
        <f t="shared" si="2"/>
        <v>Kindergarten  Röm.-kath. Bistum Graz-Seckau, 8044 Graz, Tannhofweg 5</v>
      </c>
    </row>
    <row r="169" spans="1:7" x14ac:dyDescent="0.3">
      <c r="A169">
        <v>60101392</v>
      </c>
      <c r="B169">
        <v>60101</v>
      </c>
      <c r="C169" t="s">
        <v>397</v>
      </c>
      <c r="D169" t="s">
        <v>193</v>
      </c>
      <c r="E169" t="s">
        <v>181</v>
      </c>
      <c r="F169" t="s">
        <v>398</v>
      </c>
      <c r="G169" t="str">
        <f t="shared" si="2"/>
        <v>Kindergarten  Miklautz Viktoria, 8020 Graz, Kernstockgasse 21</v>
      </c>
    </row>
    <row r="170" spans="1:7" x14ac:dyDescent="0.3">
      <c r="A170">
        <v>60101605</v>
      </c>
      <c r="B170">
        <v>60101</v>
      </c>
      <c r="C170" t="s">
        <v>399</v>
      </c>
      <c r="D170" t="s">
        <v>180</v>
      </c>
      <c r="E170" t="s">
        <v>181</v>
      </c>
      <c r="F170" t="s">
        <v>2302</v>
      </c>
      <c r="G170" t="str">
        <f t="shared" si="2"/>
        <v>Kinderhaus  Technische Universität Graz , 8010 Graz, Petersgasse 136</v>
      </c>
    </row>
    <row r="171" spans="1:7" x14ac:dyDescent="0.3">
      <c r="A171">
        <v>601018007</v>
      </c>
      <c r="B171">
        <v>60101</v>
      </c>
      <c r="C171" t="s">
        <v>399</v>
      </c>
      <c r="D171" t="s">
        <v>180</v>
      </c>
      <c r="E171" t="s">
        <v>181</v>
      </c>
      <c r="F171" t="s">
        <v>2303</v>
      </c>
      <c r="G171" t="str">
        <f t="shared" si="2"/>
        <v>Kinderkrippe  Technische Universität Graz , 8010 Graz, Petersgasse 136</v>
      </c>
    </row>
    <row r="172" spans="1:7" x14ac:dyDescent="0.3">
      <c r="A172">
        <v>601018017</v>
      </c>
      <c r="B172">
        <v>60101</v>
      </c>
      <c r="C172" t="s">
        <v>400</v>
      </c>
      <c r="D172" t="s">
        <v>184</v>
      </c>
      <c r="E172" t="s">
        <v>181</v>
      </c>
      <c r="F172" t="s">
        <v>401</v>
      </c>
      <c r="G172" t="str">
        <f t="shared" si="2"/>
        <v>Kinderkrippe  BE WOHN Projekt GmbH, 8041 Graz, Raiffeisenstraße 190</v>
      </c>
    </row>
    <row r="173" spans="1:7" x14ac:dyDescent="0.3">
      <c r="A173">
        <v>601018025</v>
      </c>
      <c r="B173">
        <v>60101</v>
      </c>
      <c r="C173" t="s">
        <v>394</v>
      </c>
      <c r="D173" t="s">
        <v>193</v>
      </c>
      <c r="E173" t="s">
        <v>181</v>
      </c>
      <c r="F173" t="s">
        <v>2304</v>
      </c>
      <c r="G173" t="str">
        <f t="shared" si="2"/>
        <v>Kinderkrippe  Granit Holding GmbH, 8020 Graz, Triester Straße 40</v>
      </c>
    </row>
    <row r="174" spans="1:7" x14ac:dyDescent="0.3">
      <c r="A174">
        <v>601018029</v>
      </c>
      <c r="B174">
        <v>60101</v>
      </c>
      <c r="C174" t="s">
        <v>397</v>
      </c>
      <c r="D174" t="s">
        <v>193</v>
      </c>
      <c r="E174" t="s">
        <v>181</v>
      </c>
      <c r="F174" t="s">
        <v>402</v>
      </c>
      <c r="G174" t="str">
        <f t="shared" si="2"/>
        <v>Kinderkrippe  Miklautz Viktoria, 8020 Graz, Kernstockgasse 21</v>
      </c>
    </row>
    <row r="175" spans="1:7" x14ac:dyDescent="0.3">
      <c r="A175">
        <v>60101395</v>
      </c>
      <c r="B175">
        <v>60101</v>
      </c>
      <c r="C175" t="s">
        <v>403</v>
      </c>
      <c r="D175" t="s">
        <v>238</v>
      </c>
      <c r="E175" t="s">
        <v>181</v>
      </c>
      <c r="F175" t="s">
        <v>2305</v>
      </c>
      <c r="G175" t="str">
        <f t="shared" si="2"/>
        <v>Kindergarten  C. Kovac Immobilien GmbH, 8051 Graz, Obere Weid 41</v>
      </c>
    </row>
    <row r="176" spans="1:7" x14ac:dyDescent="0.3">
      <c r="A176">
        <v>60101396</v>
      </c>
      <c r="B176">
        <v>60101</v>
      </c>
      <c r="C176" t="s">
        <v>405</v>
      </c>
      <c r="D176" t="s">
        <v>193</v>
      </c>
      <c r="E176" t="s">
        <v>181</v>
      </c>
      <c r="F176" t="s">
        <v>230</v>
      </c>
      <c r="G176" t="str">
        <f t="shared" si="2"/>
        <v>Kindergarten  Verein "WIKI - Wir Kinder, Bildung und Betreuung", 8020 Graz, Überfuhrgasse 6</v>
      </c>
    </row>
    <row r="177" spans="1:7" x14ac:dyDescent="0.3">
      <c r="A177">
        <v>601018019</v>
      </c>
      <c r="B177">
        <v>60101</v>
      </c>
      <c r="C177" t="s">
        <v>406</v>
      </c>
      <c r="D177" t="s">
        <v>193</v>
      </c>
      <c r="E177" t="s">
        <v>181</v>
      </c>
      <c r="F177" t="s">
        <v>363</v>
      </c>
      <c r="G177" t="str">
        <f t="shared" si="2"/>
        <v>Kinderkrippe  GIP - Gemeinnützige Projekt GmbH, 8020 Graz, Sigmundstadl 39</v>
      </c>
    </row>
    <row r="178" spans="1:7" x14ac:dyDescent="0.3">
      <c r="A178">
        <v>601018022</v>
      </c>
      <c r="B178">
        <v>60101</v>
      </c>
      <c r="C178" t="s">
        <v>407</v>
      </c>
      <c r="D178" t="s">
        <v>232</v>
      </c>
      <c r="E178" t="s">
        <v>181</v>
      </c>
      <c r="F178" t="s">
        <v>408</v>
      </c>
      <c r="G178" t="str">
        <f t="shared" si="2"/>
        <v>Kinderkrippe  Sanierung Kärntnerstraße 467 Raumland GmbH &amp; Co KG, 8054 Graz, Kärntner Straße 467</v>
      </c>
    </row>
    <row r="179" spans="1:7" x14ac:dyDescent="0.3">
      <c r="A179">
        <v>60101014</v>
      </c>
      <c r="B179">
        <v>60101</v>
      </c>
      <c r="C179" t="s">
        <v>292</v>
      </c>
      <c r="D179" t="s">
        <v>256</v>
      </c>
      <c r="E179" t="s">
        <v>181</v>
      </c>
      <c r="F179" t="s">
        <v>297</v>
      </c>
      <c r="G179" t="str">
        <f t="shared" si="2"/>
        <v>Kindergarten  Verein "Rettet das Kind"  Steiermark, 8053 Graz, Karl-Etzel-Weg 9</v>
      </c>
    </row>
    <row r="180" spans="1:7" x14ac:dyDescent="0.3">
      <c r="A180">
        <v>601018030</v>
      </c>
      <c r="B180">
        <v>60101</v>
      </c>
      <c r="C180" t="s">
        <v>409</v>
      </c>
      <c r="D180" t="s">
        <v>191</v>
      </c>
      <c r="E180" t="s">
        <v>181</v>
      </c>
      <c r="F180" t="s">
        <v>410</v>
      </c>
      <c r="G180" t="str">
        <f t="shared" si="2"/>
        <v>Kinderkrippe  Projekt St. Peter Haupstraße 95 WH Bauherrn ProjektgmbH &amp; Co KG, 8042 Graz, St.-Peter-Hauptstraße 95</v>
      </c>
    </row>
    <row r="181" spans="1:7" x14ac:dyDescent="0.3">
      <c r="A181">
        <v>601018032</v>
      </c>
      <c r="B181">
        <v>60101</v>
      </c>
      <c r="C181" t="s">
        <v>403</v>
      </c>
      <c r="D181" t="s">
        <v>238</v>
      </c>
      <c r="E181" t="s">
        <v>181</v>
      </c>
      <c r="F181" t="s">
        <v>2306</v>
      </c>
      <c r="G181" t="str">
        <f t="shared" si="2"/>
        <v>Kinderkrippe  C. Kovac Immobilien GmbH, 8051 Graz, Obere Weid 41</v>
      </c>
    </row>
    <row r="182" spans="1:7" x14ac:dyDescent="0.3">
      <c r="A182">
        <v>601018033</v>
      </c>
      <c r="B182">
        <v>60101</v>
      </c>
      <c r="C182" t="s">
        <v>411</v>
      </c>
      <c r="D182" t="s">
        <v>180</v>
      </c>
      <c r="E182" t="s">
        <v>181</v>
      </c>
      <c r="F182" t="s">
        <v>363</v>
      </c>
      <c r="G182" t="str">
        <f t="shared" si="2"/>
        <v>Kinderkrippe  GIP - Gemeinnützige Projekt GmbH, 8010 Graz, Leonhardstraße 114</v>
      </c>
    </row>
    <row r="183" spans="1:7" x14ac:dyDescent="0.3">
      <c r="A183">
        <v>601018034</v>
      </c>
      <c r="B183">
        <v>60101</v>
      </c>
      <c r="C183" t="s">
        <v>405</v>
      </c>
      <c r="D183" t="s">
        <v>193</v>
      </c>
      <c r="E183" t="s">
        <v>181</v>
      </c>
      <c r="F183" t="s">
        <v>274</v>
      </c>
      <c r="G183" t="str">
        <f t="shared" si="2"/>
        <v>Kinderkrippe  Verein "WIKI - Wir Kinder, Bildung und Betreuung", 8020 Graz, Überfuhrgasse 6</v>
      </c>
    </row>
    <row r="184" spans="1:7" x14ac:dyDescent="0.3">
      <c r="A184">
        <v>601018035</v>
      </c>
      <c r="B184">
        <v>60101</v>
      </c>
      <c r="C184" t="s">
        <v>381</v>
      </c>
      <c r="D184" t="s">
        <v>193</v>
      </c>
      <c r="E184" t="s">
        <v>181</v>
      </c>
      <c r="F184" t="s">
        <v>412</v>
      </c>
      <c r="G184" t="str">
        <f t="shared" si="2"/>
        <v>Kinderkrippe  Röm.-kath. Pfarre Graz Karlau, 8020 Graz, Rankengasse 42</v>
      </c>
    </row>
    <row r="185" spans="1:7" x14ac:dyDescent="0.3">
      <c r="A185">
        <v>601018039</v>
      </c>
      <c r="B185">
        <v>60101</v>
      </c>
      <c r="C185" t="s">
        <v>413</v>
      </c>
      <c r="D185" t="s">
        <v>180</v>
      </c>
      <c r="E185" t="s">
        <v>181</v>
      </c>
      <c r="F185" t="s">
        <v>363</v>
      </c>
      <c r="G185" t="str">
        <f t="shared" si="2"/>
        <v>Kinderkrippe  GIP - Gemeinnützige Projekt GmbH, 8010 Graz, Leonhardstraße 116</v>
      </c>
    </row>
    <row r="186" spans="1:7" x14ac:dyDescent="0.3">
      <c r="A186">
        <v>601018040</v>
      </c>
      <c r="B186">
        <v>60101</v>
      </c>
      <c r="C186" t="s">
        <v>414</v>
      </c>
      <c r="D186" t="s">
        <v>180</v>
      </c>
      <c r="E186" t="s">
        <v>181</v>
      </c>
      <c r="F186" t="s">
        <v>363</v>
      </c>
      <c r="G186" t="str">
        <f t="shared" si="2"/>
        <v>Kinderkrippe  GIP - Gemeinnützige Projekt GmbH, 8010 Graz, Fischerhofweg 20</v>
      </c>
    </row>
    <row r="187" spans="1:7" x14ac:dyDescent="0.3">
      <c r="A187">
        <v>60101405</v>
      </c>
      <c r="B187">
        <v>60101</v>
      </c>
      <c r="C187" t="s">
        <v>415</v>
      </c>
      <c r="D187" t="s">
        <v>193</v>
      </c>
      <c r="E187" t="s">
        <v>181</v>
      </c>
      <c r="F187" t="s">
        <v>416</v>
      </c>
      <c r="G187" t="str">
        <f t="shared" si="2"/>
        <v>Kindergarten  AVL List GmbH, 8020 Graz, Schrödingerstraße 21</v>
      </c>
    </row>
    <row r="188" spans="1:7" x14ac:dyDescent="0.3">
      <c r="A188">
        <v>60101407</v>
      </c>
      <c r="B188">
        <v>60101</v>
      </c>
      <c r="C188" t="s">
        <v>417</v>
      </c>
      <c r="D188" t="s">
        <v>193</v>
      </c>
      <c r="E188" t="s">
        <v>181</v>
      </c>
      <c r="F188" t="s">
        <v>2307</v>
      </c>
      <c r="G188" t="str">
        <f t="shared" si="2"/>
        <v>Kindergarten  Granit Holding GmbH, 8020 Graz, Reininghausstraße 7</v>
      </c>
    </row>
    <row r="189" spans="1:7" x14ac:dyDescent="0.3">
      <c r="A189">
        <v>60101410</v>
      </c>
      <c r="B189">
        <v>60101</v>
      </c>
      <c r="C189" t="s">
        <v>418</v>
      </c>
      <c r="D189" t="s">
        <v>419</v>
      </c>
      <c r="E189" t="s">
        <v>181</v>
      </c>
      <c r="F189" t="s">
        <v>420</v>
      </c>
      <c r="G189" t="str">
        <f t="shared" si="2"/>
        <v>Kindergarten  Röm.-kath. Pfarre Graz St. Veit, 8046 Graz, St.-Veiter-Straße 86</v>
      </c>
    </row>
    <row r="190" spans="1:7" x14ac:dyDescent="0.3">
      <c r="A190">
        <v>60101019</v>
      </c>
      <c r="B190">
        <v>60101</v>
      </c>
      <c r="C190" t="s">
        <v>421</v>
      </c>
      <c r="D190" t="s">
        <v>193</v>
      </c>
      <c r="E190" t="s">
        <v>181</v>
      </c>
      <c r="F190" t="s">
        <v>335</v>
      </c>
      <c r="G190" t="str">
        <f t="shared" si="2"/>
        <v>Kindergarten  Röm.-kath. Pfarre Graz St. Andrä, 8020 Graz, Eggenberger Gürtel 76</v>
      </c>
    </row>
    <row r="191" spans="1:7" x14ac:dyDescent="0.3">
      <c r="A191">
        <v>601018024</v>
      </c>
      <c r="B191">
        <v>60101</v>
      </c>
      <c r="C191" t="s">
        <v>422</v>
      </c>
      <c r="D191" t="s">
        <v>180</v>
      </c>
      <c r="E191" t="s">
        <v>181</v>
      </c>
      <c r="F191" t="s">
        <v>458</v>
      </c>
      <c r="G191" t="str">
        <f t="shared" si="2"/>
        <v>Kinderkrippe  Medizinische Universität Graz, 8010 Graz, Stiftingtalstraße 76</v>
      </c>
    </row>
    <row r="192" spans="1:7" x14ac:dyDescent="0.3">
      <c r="A192">
        <v>601018044</v>
      </c>
      <c r="B192">
        <v>60101</v>
      </c>
      <c r="C192" t="s">
        <v>415</v>
      </c>
      <c r="D192" t="s">
        <v>193</v>
      </c>
      <c r="E192" t="s">
        <v>181</v>
      </c>
      <c r="F192" t="s">
        <v>423</v>
      </c>
      <c r="G192" t="str">
        <f t="shared" si="2"/>
        <v>Kinderkrippe  AVL List GmbH, 8020 Graz, Schrödingerstraße 21</v>
      </c>
    </row>
    <row r="193" spans="1:7" x14ac:dyDescent="0.3">
      <c r="A193">
        <v>601018045</v>
      </c>
      <c r="B193">
        <v>60101</v>
      </c>
      <c r="C193" t="s">
        <v>417</v>
      </c>
      <c r="D193" t="s">
        <v>193</v>
      </c>
      <c r="E193" t="s">
        <v>181</v>
      </c>
      <c r="F193" t="s">
        <v>2304</v>
      </c>
      <c r="G193" t="str">
        <f t="shared" si="2"/>
        <v>Kinderkrippe  Granit Holding GmbH, 8020 Graz, Reininghausstraße 7</v>
      </c>
    </row>
    <row r="194" spans="1:7" x14ac:dyDescent="0.3">
      <c r="A194">
        <v>60101376</v>
      </c>
      <c r="B194">
        <v>60101</v>
      </c>
      <c r="C194" t="s">
        <v>424</v>
      </c>
      <c r="D194" t="s">
        <v>193</v>
      </c>
      <c r="E194" t="s">
        <v>181</v>
      </c>
      <c r="F194" t="s">
        <v>233</v>
      </c>
      <c r="G194" t="str">
        <f t="shared" si="2"/>
        <v>Kindergarten  RdK Steiermark GmbH, 8020 Graz, Starhemberggasse 19</v>
      </c>
    </row>
    <row r="195" spans="1:7" x14ac:dyDescent="0.3">
      <c r="A195">
        <v>60101378</v>
      </c>
      <c r="B195">
        <v>60101</v>
      </c>
      <c r="C195" t="s">
        <v>425</v>
      </c>
      <c r="D195" t="s">
        <v>180</v>
      </c>
      <c r="E195" t="s">
        <v>181</v>
      </c>
      <c r="F195" t="s">
        <v>426</v>
      </c>
      <c r="G195" t="str">
        <f t="shared" ref="G195:G258" si="3">F195&amp;", "&amp;D195&amp;" "&amp;E195&amp;", "&amp;C195</f>
        <v>Kindergarten  Röm.-kath. Pfarre Graz Christus der Salvator, 8010 Graz, Robert-Stolz-Gasse 3</v>
      </c>
    </row>
    <row r="196" spans="1:7" x14ac:dyDescent="0.3">
      <c r="A196">
        <v>60101408</v>
      </c>
      <c r="B196">
        <v>60101</v>
      </c>
      <c r="C196" t="s">
        <v>427</v>
      </c>
      <c r="D196" t="s">
        <v>180</v>
      </c>
      <c r="E196" t="s">
        <v>181</v>
      </c>
      <c r="F196" t="s">
        <v>2226</v>
      </c>
      <c r="G196" t="str">
        <f t="shared" si="3"/>
        <v>Kindergarten  Verein für Franziskanische Bildung (VfFB), 8010 Graz, Kaiser-Franz-Josef-Kai 18</v>
      </c>
    </row>
    <row r="197" spans="1:7" x14ac:dyDescent="0.3">
      <c r="A197">
        <v>60101409</v>
      </c>
      <c r="B197">
        <v>60101</v>
      </c>
      <c r="C197" t="s">
        <v>428</v>
      </c>
      <c r="D197" t="s">
        <v>180</v>
      </c>
      <c r="E197" t="s">
        <v>181</v>
      </c>
      <c r="F197" t="s">
        <v>429</v>
      </c>
      <c r="G197" t="str">
        <f t="shared" si="3"/>
        <v>Kindergarten  SMC Graz GmbH, 8010 Graz, Gadollaplatz 1</v>
      </c>
    </row>
    <row r="198" spans="1:7" x14ac:dyDescent="0.3">
      <c r="A198">
        <v>60101412</v>
      </c>
      <c r="B198">
        <v>60101</v>
      </c>
      <c r="C198" t="s">
        <v>343</v>
      </c>
      <c r="D198" t="s">
        <v>180</v>
      </c>
      <c r="E198" t="s">
        <v>181</v>
      </c>
      <c r="F198" t="s">
        <v>430</v>
      </c>
      <c r="G198" t="str">
        <f t="shared" si="3"/>
        <v>Heilpaedagogischer Kindergarten  Förderzentrum des Landes für Hör- und Sprachbildung -  Abteilung 11, 8010 Graz, Rosenberggürtel 12</v>
      </c>
    </row>
    <row r="199" spans="1:7" x14ac:dyDescent="0.3">
      <c r="A199">
        <v>60101110</v>
      </c>
      <c r="B199">
        <v>60101</v>
      </c>
      <c r="C199" t="s">
        <v>431</v>
      </c>
      <c r="D199" t="s">
        <v>180</v>
      </c>
      <c r="E199" t="s">
        <v>181</v>
      </c>
      <c r="F199" t="s">
        <v>432</v>
      </c>
      <c r="G199" t="str">
        <f t="shared" si="3"/>
        <v>Kindergarten  Röm.-kath. Pfarre Graz Graben, 8010 Graz, Vogelweiderstraße 2</v>
      </c>
    </row>
    <row r="200" spans="1:7" x14ac:dyDescent="0.3">
      <c r="A200">
        <v>60101413</v>
      </c>
      <c r="B200">
        <v>60101</v>
      </c>
      <c r="C200" t="s">
        <v>433</v>
      </c>
      <c r="D200" t="s">
        <v>238</v>
      </c>
      <c r="E200" t="s">
        <v>181</v>
      </c>
      <c r="F200" t="s">
        <v>233</v>
      </c>
      <c r="G200" t="str">
        <f t="shared" si="3"/>
        <v>Kindergarten  RdK Steiermark GmbH, 8051 Graz, Plabutscherstraße 76</v>
      </c>
    </row>
    <row r="201" spans="1:7" x14ac:dyDescent="0.3">
      <c r="A201">
        <v>60101420</v>
      </c>
      <c r="B201">
        <v>60101</v>
      </c>
      <c r="C201" t="s">
        <v>434</v>
      </c>
      <c r="D201" t="s">
        <v>193</v>
      </c>
      <c r="E201" t="s">
        <v>181</v>
      </c>
      <c r="F201" t="s">
        <v>435</v>
      </c>
      <c r="G201" t="str">
        <f t="shared" si="3"/>
        <v>Kindergarten  ENW gemeinnützige Wohnungsgesellschaft m.b.H., 8020 Graz, Babenbergerstraße 38</v>
      </c>
    </row>
    <row r="202" spans="1:7" x14ac:dyDescent="0.3">
      <c r="A202">
        <v>60101421</v>
      </c>
      <c r="B202">
        <v>60101</v>
      </c>
      <c r="C202" t="s">
        <v>436</v>
      </c>
      <c r="D202" t="s">
        <v>193</v>
      </c>
      <c r="E202" t="s">
        <v>181</v>
      </c>
      <c r="F202" t="s">
        <v>437</v>
      </c>
      <c r="G202" t="str">
        <f t="shared" si="3"/>
        <v>Kindergarten  Steiermärkischer  Automobil- u. Motorsportklub ÖAMTC, 8020 Graz, Friedhofgasse 55</v>
      </c>
    </row>
    <row r="203" spans="1:7" x14ac:dyDescent="0.3">
      <c r="A203">
        <v>60101424</v>
      </c>
      <c r="B203">
        <v>60101</v>
      </c>
      <c r="C203" t="s">
        <v>438</v>
      </c>
      <c r="D203" t="s">
        <v>193</v>
      </c>
      <c r="E203" t="s">
        <v>181</v>
      </c>
      <c r="F203" t="s">
        <v>230</v>
      </c>
      <c r="G203" t="str">
        <f t="shared" si="3"/>
        <v>Kindergarten  Verein "WIKI - Wir Kinder, Bildung und Betreuung", 8020 Graz, Algersdorfer Straße 10</v>
      </c>
    </row>
    <row r="204" spans="1:7" x14ac:dyDescent="0.3">
      <c r="A204">
        <v>60101426</v>
      </c>
      <c r="B204">
        <v>60101</v>
      </c>
      <c r="C204" t="s">
        <v>439</v>
      </c>
      <c r="D204" t="s">
        <v>184</v>
      </c>
      <c r="E204" t="s">
        <v>181</v>
      </c>
      <c r="F204" t="s">
        <v>440</v>
      </c>
      <c r="G204" t="str">
        <f t="shared" si="3"/>
        <v>Kindergarten  Magna Steyr Fahrzeugtechnik AG &amp; Co KG, 8041 Graz, Liebenauer Hauptstraße 327</v>
      </c>
    </row>
    <row r="205" spans="1:7" x14ac:dyDescent="0.3">
      <c r="A205">
        <v>601018046</v>
      </c>
      <c r="B205">
        <v>60101</v>
      </c>
      <c r="C205" t="s">
        <v>441</v>
      </c>
      <c r="D205" t="s">
        <v>193</v>
      </c>
      <c r="E205" t="s">
        <v>181</v>
      </c>
      <c r="F205" t="s">
        <v>363</v>
      </c>
      <c r="G205" t="str">
        <f t="shared" si="3"/>
        <v>Kinderkrippe  GIP - Gemeinnützige Projekt GmbH, 8020 Graz, Papiermühlgasse 18</v>
      </c>
    </row>
    <row r="206" spans="1:7" x14ac:dyDescent="0.3">
      <c r="A206">
        <v>601018047</v>
      </c>
      <c r="B206">
        <v>60101</v>
      </c>
      <c r="C206" t="s">
        <v>428</v>
      </c>
      <c r="D206" t="s">
        <v>180</v>
      </c>
      <c r="E206" t="s">
        <v>181</v>
      </c>
      <c r="F206" t="s">
        <v>442</v>
      </c>
      <c r="G206" t="str">
        <f t="shared" si="3"/>
        <v>Kinderkrippe  SMC Graz GmbH, 8010 Graz, Gadollaplatz 1</v>
      </c>
    </row>
    <row r="207" spans="1:7" x14ac:dyDescent="0.3">
      <c r="A207">
        <v>601018048</v>
      </c>
      <c r="B207">
        <v>60101</v>
      </c>
      <c r="C207" t="s">
        <v>443</v>
      </c>
      <c r="D207" t="s">
        <v>232</v>
      </c>
      <c r="E207" t="s">
        <v>181</v>
      </c>
      <c r="F207" t="s">
        <v>444</v>
      </c>
      <c r="G207" t="str">
        <f t="shared" si="3"/>
        <v>Kinderkrippe  RdK Steiermark GmbH, 8054 Graz, Kärntner Straße 415c</v>
      </c>
    </row>
    <row r="208" spans="1:7" x14ac:dyDescent="0.3">
      <c r="A208">
        <v>601018050</v>
      </c>
      <c r="B208">
        <v>60101</v>
      </c>
      <c r="C208" t="s">
        <v>433</v>
      </c>
      <c r="D208" t="s">
        <v>238</v>
      </c>
      <c r="E208" t="s">
        <v>181</v>
      </c>
      <c r="F208" t="s">
        <v>444</v>
      </c>
      <c r="G208" t="str">
        <f t="shared" si="3"/>
        <v>Kinderkrippe  RdK Steiermark GmbH, 8051 Graz, Plabutscherstraße 76</v>
      </c>
    </row>
    <row r="209" spans="1:7" x14ac:dyDescent="0.3">
      <c r="A209">
        <v>601018052</v>
      </c>
      <c r="B209">
        <v>60101</v>
      </c>
      <c r="C209" t="s">
        <v>445</v>
      </c>
      <c r="D209" t="s">
        <v>180</v>
      </c>
      <c r="E209" t="s">
        <v>181</v>
      </c>
      <c r="F209" t="s">
        <v>363</v>
      </c>
      <c r="G209" t="str">
        <f t="shared" si="3"/>
        <v>Kinderkrippe  GIP - Gemeinnützige Projekt GmbH, 8010 Graz, Leechgasse 30</v>
      </c>
    </row>
    <row r="210" spans="1:7" x14ac:dyDescent="0.3">
      <c r="A210">
        <v>601018053</v>
      </c>
      <c r="B210">
        <v>60101</v>
      </c>
      <c r="C210" t="s">
        <v>434</v>
      </c>
      <c r="D210" t="s">
        <v>193</v>
      </c>
      <c r="E210" t="s">
        <v>181</v>
      </c>
      <c r="F210" t="s">
        <v>446</v>
      </c>
      <c r="G210" t="str">
        <f t="shared" si="3"/>
        <v>Kinderkrippe  ENW gemeinnützige Wohnungsgesellschaft m.b.H., 8020 Graz, Babenbergerstraße 38</v>
      </c>
    </row>
    <row r="211" spans="1:7" x14ac:dyDescent="0.3">
      <c r="A211">
        <v>601018054</v>
      </c>
      <c r="B211">
        <v>60101</v>
      </c>
      <c r="C211" t="s">
        <v>436</v>
      </c>
      <c r="D211" t="s">
        <v>193</v>
      </c>
      <c r="E211" t="s">
        <v>181</v>
      </c>
      <c r="F211" t="s">
        <v>447</v>
      </c>
      <c r="G211" t="str">
        <f t="shared" si="3"/>
        <v>Kinderkrippe  Steiermärkischer  Automobil- u. Motorsportklub ÖAMTC, 8020 Graz, Friedhofgasse 55</v>
      </c>
    </row>
    <row r="212" spans="1:7" x14ac:dyDescent="0.3">
      <c r="A212">
        <v>601018057</v>
      </c>
      <c r="B212">
        <v>60101</v>
      </c>
      <c r="C212" t="s">
        <v>438</v>
      </c>
      <c r="D212" t="s">
        <v>193</v>
      </c>
      <c r="E212" t="s">
        <v>181</v>
      </c>
      <c r="F212" t="s">
        <v>274</v>
      </c>
      <c r="G212" t="str">
        <f t="shared" si="3"/>
        <v>Kinderkrippe  Verein "WIKI - Wir Kinder, Bildung und Betreuung", 8020 Graz, Algersdorfer Straße 10</v>
      </c>
    </row>
    <row r="213" spans="1:7" x14ac:dyDescent="0.3">
      <c r="A213">
        <v>601018058</v>
      </c>
      <c r="B213">
        <v>60101</v>
      </c>
      <c r="C213" t="s">
        <v>439</v>
      </c>
      <c r="D213" t="s">
        <v>184</v>
      </c>
      <c r="E213" t="s">
        <v>181</v>
      </c>
      <c r="F213" t="s">
        <v>448</v>
      </c>
      <c r="G213" t="str">
        <f t="shared" si="3"/>
        <v>Kinderkrippe  Magna Steyr Fahrzeugtechnik AG &amp; Co KG, 8041 Graz, Liebenauer Hauptstraße 327</v>
      </c>
    </row>
    <row r="214" spans="1:7" x14ac:dyDescent="0.3">
      <c r="A214">
        <v>60101403</v>
      </c>
      <c r="B214">
        <v>60101</v>
      </c>
      <c r="C214" t="s">
        <v>449</v>
      </c>
      <c r="D214" t="s">
        <v>180</v>
      </c>
      <c r="E214" t="s">
        <v>181</v>
      </c>
      <c r="F214" t="s">
        <v>450</v>
      </c>
      <c r="G214" t="str">
        <f t="shared" si="3"/>
        <v>Kindergarten  Medizinische Universität Graz, 8010 Graz, Stiftingtalstraße 89</v>
      </c>
    </row>
    <row r="215" spans="1:7" x14ac:dyDescent="0.3">
      <c r="A215">
        <v>60101404</v>
      </c>
      <c r="B215">
        <v>60101</v>
      </c>
      <c r="C215" t="s">
        <v>449</v>
      </c>
      <c r="D215" t="s">
        <v>180</v>
      </c>
      <c r="E215" t="s">
        <v>181</v>
      </c>
      <c r="F215" t="s">
        <v>451</v>
      </c>
      <c r="G215" t="str">
        <f t="shared" si="3"/>
        <v>Kindergarten  Steiermärkische Krankenanstalten GmbH, 8010 Graz, Stiftingtalstraße 89</v>
      </c>
    </row>
    <row r="216" spans="1:7" x14ac:dyDescent="0.3">
      <c r="A216">
        <v>60101428</v>
      </c>
      <c r="B216">
        <v>60101</v>
      </c>
      <c r="C216" t="s">
        <v>452</v>
      </c>
      <c r="D216" t="s">
        <v>180</v>
      </c>
      <c r="E216" t="s">
        <v>181</v>
      </c>
      <c r="F216" t="s">
        <v>404</v>
      </c>
      <c r="G216" t="str">
        <f t="shared" si="3"/>
        <v>Kindergarten  P. Kovac &amp; Co GmbH, 8010 Graz, Angergasse 41</v>
      </c>
    </row>
    <row r="217" spans="1:7" x14ac:dyDescent="0.3">
      <c r="A217">
        <v>60101429</v>
      </c>
      <c r="B217">
        <v>60101</v>
      </c>
      <c r="C217" t="s">
        <v>453</v>
      </c>
      <c r="D217" t="s">
        <v>256</v>
      </c>
      <c r="E217" t="s">
        <v>181</v>
      </c>
      <c r="F217" t="s">
        <v>235</v>
      </c>
      <c r="G217" t="str">
        <f t="shared" si="3"/>
        <v>Kindergarten  GIP - Gemeinnützige Projekt GmbH, 8053 Graz, Kuwasseggasse 15</v>
      </c>
    </row>
    <row r="218" spans="1:7" x14ac:dyDescent="0.3">
      <c r="A218">
        <v>60101430</v>
      </c>
      <c r="B218">
        <v>60101</v>
      </c>
      <c r="C218" t="s">
        <v>455</v>
      </c>
      <c r="D218" t="s">
        <v>193</v>
      </c>
      <c r="E218" t="s">
        <v>181</v>
      </c>
      <c r="F218" t="s">
        <v>454</v>
      </c>
      <c r="G218" t="str">
        <f t="shared" si="3"/>
        <v>Kindergarten  BYB GmbH, 8020 Graz, Komzakgasse 3</v>
      </c>
    </row>
    <row r="219" spans="1:7" x14ac:dyDescent="0.3">
      <c r="A219">
        <v>601018041</v>
      </c>
      <c r="B219">
        <v>60101</v>
      </c>
      <c r="C219" t="s">
        <v>456</v>
      </c>
      <c r="D219" t="s">
        <v>240</v>
      </c>
      <c r="E219" t="s">
        <v>181</v>
      </c>
      <c r="F219" t="s">
        <v>457</v>
      </c>
      <c r="G219" t="str">
        <f t="shared" si="3"/>
        <v>Kinderkrippe  Projekt Ruthardweg 3 der HEN Immobilienprojektentwicklungs GmbH &amp; Co KG, 8055 Graz, Ruthardweg 3</v>
      </c>
    </row>
    <row r="220" spans="1:7" x14ac:dyDescent="0.3">
      <c r="A220">
        <v>601018042</v>
      </c>
      <c r="B220">
        <v>60101</v>
      </c>
      <c r="C220" t="s">
        <v>449</v>
      </c>
      <c r="D220" t="s">
        <v>180</v>
      </c>
      <c r="E220" t="s">
        <v>181</v>
      </c>
      <c r="F220" t="s">
        <v>458</v>
      </c>
      <c r="G220" t="str">
        <f t="shared" si="3"/>
        <v>Kinderkrippe  Medizinische Universität Graz, 8010 Graz, Stiftingtalstraße 89</v>
      </c>
    </row>
    <row r="221" spans="1:7" x14ac:dyDescent="0.3">
      <c r="A221">
        <v>601018043</v>
      </c>
      <c r="B221">
        <v>60101</v>
      </c>
      <c r="C221" t="s">
        <v>449</v>
      </c>
      <c r="D221" t="s">
        <v>180</v>
      </c>
      <c r="E221" t="s">
        <v>181</v>
      </c>
      <c r="F221" t="s">
        <v>313</v>
      </c>
      <c r="G221" t="str">
        <f t="shared" si="3"/>
        <v>Kinderkrippe  Steiermärkische Krankenanstalten GmbH, 8010 Graz, Stiftingtalstraße 89</v>
      </c>
    </row>
    <row r="222" spans="1:7" x14ac:dyDescent="0.3">
      <c r="A222">
        <v>60101027</v>
      </c>
      <c r="B222">
        <v>60101</v>
      </c>
      <c r="C222" t="s">
        <v>459</v>
      </c>
      <c r="D222" t="s">
        <v>180</v>
      </c>
      <c r="E222" t="s">
        <v>181</v>
      </c>
      <c r="F222" t="s">
        <v>460</v>
      </c>
      <c r="G222" t="str">
        <f t="shared" si="3"/>
        <v>Kindergarten  Schulverein der Grazer Ursulinen, 8010 Graz, Leonhardstraße 62</v>
      </c>
    </row>
    <row r="223" spans="1:7" x14ac:dyDescent="0.3">
      <c r="A223">
        <v>60101432</v>
      </c>
      <c r="B223">
        <v>60101</v>
      </c>
      <c r="C223" t="s">
        <v>461</v>
      </c>
      <c r="D223" t="s">
        <v>193</v>
      </c>
      <c r="E223" t="s">
        <v>181</v>
      </c>
      <c r="F223" t="s">
        <v>2307</v>
      </c>
      <c r="G223" t="str">
        <f t="shared" si="3"/>
        <v>Kindergarten  Granit Holding GmbH, 8020 Graz, Vinzenz-Muchitsch-Straße 9</v>
      </c>
    </row>
    <row r="224" spans="1:7" x14ac:dyDescent="0.3">
      <c r="A224">
        <v>60101433</v>
      </c>
      <c r="B224">
        <v>60101</v>
      </c>
      <c r="C224" t="s">
        <v>462</v>
      </c>
      <c r="D224" t="s">
        <v>193</v>
      </c>
      <c r="E224" t="s">
        <v>181</v>
      </c>
      <c r="F224" t="s">
        <v>235</v>
      </c>
      <c r="G224" t="str">
        <f t="shared" si="3"/>
        <v>Kindergarten  GIP - Gemeinnützige Projekt GmbH, 8020 Graz, Sigmundstadl 47</v>
      </c>
    </row>
    <row r="225" spans="1:7" x14ac:dyDescent="0.3">
      <c r="A225">
        <v>60101434</v>
      </c>
      <c r="B225">
        <v>60101</v>
      </c>
      <c r="C225" t="s">
        <v>463</v>
      </c>
      <c r="D225" t="s">
        <v>193</v>
      </c>
      <c r="E225" t="s">
        <v>181</v>
      </c>
      <c r="F225" t="s">
        <v>464</v>
      </c>
      <c r="G225" t="str">
        <f t="shared" si="3"/>
        <v>Kindergarten  Wonisch Gastronomie KG, 8020 Graz, Kalvarienbergstraße 3</v>
      </c>
    </row>
    <row r="226" spans="1:7" x14ac:dyDescent="0.3">
      <c r="A226">
        <v>60101439</v>
      </c>
      <c r="B226">
        <v>60101</v>
      </c>
      <c r="C226" t="s">
        <v>465</v>
      </c>
      <c r="D226" t="s">
        <v>193</v>
      </c>
      <c r="E226" t="s">
        <v>181</v>
      </c>
      <c r="F226" t="s">
        <v>466</v>
      </c>
      <c r="G226" t="str">
        <f t="shared" si="3"/>
        <v>Kindergarten  Campus Eggenberg Immobilienprojekt GmbH, 8020 Graz, Eckertstraße 30</v>
      </c>
    </row>
    <row r="227" spans="1:7" x14ac:dyDescent="0.3">
      <c r="A227">
        <v>60101440</v>
      </c>
      <c r="B227">
        <v>60101</v>
      </c>
      <c r="C227" t="s">
        <v>467</v>
      </c>
      <c r="D227" t="s">
        <v>193</v>
      </c>
      <c r="E227" t="s">
        <v>181</v>
      </c>
      <c r="F227" t="s">
        <v>468</v>
      </c>
      <c r="G227" t="str">
        <f t="shared" si="3"/>
        <v>Kindergarten  Österr. Wohnbaugenossenschaft gemeinn. reg.Gen.m.b.H., 8020 Graz, Waagner-Biro-Straße 69</v>
      </c>
    </row>
    <row r="228" spans="1:7" x14ac:dyDescent="0.3">
      <c r="A228">
        <v>60101441</v>
      </c>
      <c r="B228">
        <v>60101</v>
      </c>
      <c r="C228" t="s">
        <v>469</v>
      </c>
      <c r="D228" t="s">
        <v>180</v>
      </c>
      <c r="E228" t="s">
        <v>181</v>
      </c>
      <c r="F228" t="s">
        <v>470</v>
      </c>
      <c r="G228" t="str">
        <f t="shared" si="3"/>
        <v>Kindergarten  GWS Gemeinnützige Alpenländische Gesellschaft für Wohnungsbau und Siedlungswesen mbH, 8010 Graz, Heinrichstraße 147</v>
      </c>
    </row>
    <row r="229" spans="1:7" x14ac:dyDescent="0.3">
      <c r="A229">
        <v>60101443</v>
      </c>
      <c r="B229">
        <v>60101</v>
      </c>
      <c r="C229" t="s">
        <v>471</v>
      </c>
      <c r="D229" t="s">
        <v>240</v>
      </c>
      <c r="E229" t="s">
        <v>181</v>
      </c>
      <c r="F229" t="s">
        <v>472</v>
      </c>
      <c r="G229" t="str">
        <f t="shared" si="3"/>
        <v>Kindergarten  Bauabschnitt 2, Projekt Zentrum-Puntigam GmbH, 8055 Graz, Brauquartier 15</v>
      </c>
    </row>
    <row r="230" spans="1:7" x14ac:dyDescent="0.3">
      <c r="A230">
        <v>60101444</v>
      </c>
      <c r="B230">
        <v>60101</v>
      </c>
      <c r="C230" t="s">
        <v>473</v>
      </c>
      <c r="D230" t="s">
        <v>180</v>
      </c>
      <c r="E230" t="s">
        <v>181</v>
      </c>
      <c r="F230" t="s">
        <v>474</v>
      </c>
      <c r="G230" t="str">
        <f t="shared" si="3"/>
        <v>Kindergarten  ARE Austrian Real Estate GmbH, 8010 Graz, Paulustorgasse 19</v>
      </c>
    </row>
    <row r="231" spans="1:7" x14ac:dyDescent="0.3">
      <c r="A231">
        <v>601018060</v>
      </c>
      <c r="B231">
        <v>60101</v>
      </c>
      <c r="C231" t="s">
        <v>461</v>
      </c>
      <c r="D231" t="s">
        <v>193</v>
      </c>
      <c r="E231" t="s">
        <v>181</v>
      </c>
      <c r="F231" t="s">
        <v>2304</v>
      </c>
      <c r="G231" t="str">
        <f t="shared" si="3"/>
        <v>Kinderkrippe  Granit Holding GmbH, 8020 Graz, Vinzenz-Muchitsch-Straße 9</v>
      </c>
    </row>
    <row r="232" spans="1:7" x14ac:dyDescent="0.3">
      <c r="A232">
        <v>601018061</v>
      </c>
      <c r="B232">
        <v>60101</v>
      </c>
      <c r="C232" t="s">
        <v>463</v>
      </c>
      <c r="D232" t="s">
        <v>193</v>
      </c>
      <c r="E232" t="s">
        <v>181</v>
      </c>
      <c r="F232" t="s">
        <v>475</v>
      </c>
      <c r="G232" t="str">
        <f t="shared" si="3"/>
        <v>Kinderkrippe  Wonisch Gastronomie KG, 8020 Graz, Kalvarienbergstraße 3</v>
      </c>
    </row>
    <row r="233" spans="1:7" x14ac:dyDescent="0.3">
      <c r="A233">
        <v>601018062</v>
      </c>
      <c r="B233">
        <v>60101</v>
      </c>
      <c r="C233" t="s">
        <v>476</v>
      </c>
      <c r="D233" t="s">
        <v>189</v>
      </c>
      <c r="E233" t="s">
        <v>181</v>
      </c>
      <c r="F233" t="s">
        <v>477</v>
      </c>
      <c r="G233" t="str">
        <f t="shared" si="3"/>
        <v>Kinderkrippe  Österr. Kinderfreunde, Landesorganisation Steiermark, 8052 Graz, Peter-Rosegger-Straße 98</v>
      </c>
    </row>
    <row r="234" spans="1:7" x14ac:dyDescent="0.3">
      <c r="A234">
        <v>601018066</v>
      </c>
      <c r="B234">
        <v>60101</v>
      </c>
      <c r="C234" t="s">
        <v>343</v>
      </c>
      <c r="D234" t="s">
        <v>180</v>
      </c>
      <c r="E234" t="s">
        <v>181</v>
      </c>
      <c r="F234" t="s">
        <v>274</v>
      </c>
      <c r="G234" t="str">
        <f t="shared" si="3"/>
        <v>Kinderkrippe  Verein "WIKI - Wir Kinder, Bildung und Betreuung", 8010 Graz, Rosenberggürtel 12</v>
      </c>
    </row>
    <row r="235" spans="1:7" x14ac:dyDescent="0.3">
      <c r="A235">
        <v>601018067</v>
      </c>
      <c r="B235">
        <v>60101</v>
      </c>
      <c r="C235" t="s">
        <v>478</v>
      </c>
      <c r="D235" t="s">
        <v>180</v>
      </c>
      <c r="E235" t="s">
        <v>181</v>
      </c>
      <c r="F235" t="s">
        <v>2308</v>
      </c>
      <c r="G235" t="str">
        <f t="shared" si="3"/>
        <v>Kinderkrippe  Institut für Familienförderung Gemeinnützige GmbH, 8010 Graz, Maiffredygasse 11</v>
      </c>
    </row>
    <row r="236" spans="1:7" x14ac:dyDescent="0.3">
      <c r="A236">
        <v>601018068</v>
      </c>
      <c r="B236">
        <v>60101</v>
      </c>
      <c r="C236" t="s">
        <v>465</v>
      </c>
      <c r="D236" t="s">
        <v>193</v>
      </c>
      <c r="E236" t="s">
        <v>181</v>
      </c>
      <c r="F236" t="s">
        <v>479</v>
      </c>
      <c r="G236" t="str">
        <f t="shared" si="3"/>
        <v>Kinderkrippe  Campus Eggenberg Immobilienprojekt GmbH, 8020 Graz, Eckertstraße 30</v>
      </c>
    </row>
    <row r="237" spans="1:7" x14ac:dyDescent="0.3">
      <c r="A237">
        <v>601018069</v>
      </c>
      <c r="B237">
        <v>60101</v>
      </c>
      <c r="C237" t="s">
        <v>467</v>
      </c>
      <c r="D237" t="s">
        <v>193</v>
      </c>
      <c r="E237" t="s">
        <v>181</v>
      </c>
      <c r="F237" t="s">
        <v>480</v>
      </c>
      <c r="G237" t="str">
        <f t="shared" si="3"/>
        <v>Kinderkrippe  Österr. Wohnbaugenossenschaft gemeinn. reg.Gen.m.b.H., 8020 Graz, Waagner-Biro-Straße 69</v>
      </c>
    </row>
    <row r="238" spans="1:7" x14ac:dyDescent="0.3">
      <c r="A238">
        <v>601018070</v>
      </c>
      <c r="B238">
        <v>60101</v>
      </c>
      <c r="C238" t="s">
        <v>469</v>
      </c>
      <c r="D238" t="s">
        <v>180</v>
      </c>
      <c r="E238" t="s">
        <v>181</v>
      </c>
      <c r="F238" t="s">
        <v>481</v>
      </c>
      <c r="G238" t="str">
        <f t="shared" si="3"/>
        <v>Kinderkrippe  GWS Gemeinnützige Alpenländische Gesellschaft für Wohnungsbau und Siedlungswesen mbH, 8010 Graz, Heinrichstraße 147</v>
      </c>
    </row>
    <row r="239" spans="1:7" x14ac:dyDescent="0.3">
      <c r="A239">
        <v>601018071</v>
      </c>
      <c r="B239">
        <v>60101</v>
      </c>
      <c r="C239" t="s">
        <v>383</v>
      </c>
      <c r="D239" t="s">
        <v>180</v>
      </c>
      <c r="E239" t="s">
        <v>181</v>
      </c>
      <c r="F239" t="s">
        <v>205</v>
      </c>
      <c r="G239" t="str">
        <f t="shared" si="3"/>
        <v>Kinderkrippe  Stadtgemeinde Graz, Abteilung für Bildung und Integration, 8010 Graz, Fröhlichgasse 90</v>
      </c>
    </row>
    <row r="240" spans="1:7" x14ac:dyDescent="0.3">
      <c r="A240">
        <v>60101515</v>
      </c>
      <c r="B240">
        <v>60101</v>
      </c>
      <c r="C240" t="s">
        <v>2309</v>
      </c>
      <c r="D240" t="s">
        <v>180</v>
      </c>
      <c r="E240" t="s">
        <v>181</v>
      </c>
      <c r="F240" t="s">
        <v>2291</v>
      </c>
      <c r="G240" t="str">
        <f t="shared" si="3"/>
        <v>Hort  Stadtgemeinde Graz, Abteilung für Bildung und Integration, 8010 Graz, Pestalozzistraße 59</v>
      </c>
    </row>
    <row r="241" spans="1:7" x14ac:dyDescent="0.3">
      <c r="A241">
        <v>601018074</v>
      </c>
      <c r="B241">
        <v>60101</v>
      </c>
      <c r="C241" t="s">
        <v>471</v>
      </c>
      <c r="D241" t="s">
        <v>240</v>
      </c>
      <c r="E241" t="s">
        <v>181</v>
      </c>
      <c r="F241" t="s">
        <v>482</v>
      </c>
      <c r="G241" t="str">
        <f t="shared" si="3"/>
        <v>Kinderkrippe  Bauabschnitt 2, Projekt Zentrum-Puntigam GmbH, 8055 Graz, Brauquartier 15</v>
      </c>
    </row>
    <row r="242" spans="1:7" x14ac:dyDescent="0.3">
      <c r="A242">
        <v>60101445</v>
      </c>
      <c r="B242">
        <v>60101</v>
      </c>
      <c r="C242" t="s">
        <v>483</v>
      </c>
      <c r="D242" t="s">
        <v>180</v>
      </c>
      <c r="E242" t="s">
        <v>181</v>
      </c>
      <c r="F242" t="s">
        <v>230</v>
      </c>
      <c r="G242" t="str">
        <f t="shared" si="3"/>
        <v>Kindergarten  Verein "WIKI - Wir Kinder, Bildung und Betreuung", 8010 Graz, Schlögelgasse 1</v>
      </c>
    </row>
    <row r="243" spans="1:7" x14ac:dyDescent="0.3">
      <c r="A243">
        <v>60101459</v>
      </c>
      <c r="B243">
        <v>60101</v>
      </c>
      <c r="C243" t="s">
        <v>484</v>
      </c>
      <c r="D243" t="s">
        <v>232</v>
      </c>
      <c r="E243" t="s">
        <v>181</v>
      </c>
      <c r="F243" t="s">
        <v>485</v>
      </c>
      <c r="G243" t="str">
        <f t="shared" si="3"/>
        <v>Kindergarten  Ing. Karl Wolf, 8054 Graz, Gradnerstraße 190</v>
      </c>
    </row>
    <row r="244" spans="1:7" x14ac:dyDescent="0.3">
      <c r="A244">
        <v>601018075</v>
      </c>
      <c r="B244">
        <v>60101</v>
      </c>
      <c r="C244" t="s">
        <v>483</v>
      </c>
      <c r="D244" t="s">
        <v>180</v>
      </c>
      <c r="E244" t="s">
        <v>181</v>
      </c>
      <c r="F244" t="s">
        <v>274</v>
      </c>
      <c r="G244" t="str">
        <f t="shared" si="3"/>
        <v>Kinderkrippe  Verein "WIKI - Wir Kinder, Bildung und Betreuung", 8010 Graz, Schlögelgasse 1</v>
      </c>
    </row>
    <row r="245" spans="1:7" x14ac:dyDescent="0.3">
      <c r="A245">
        <v>60101516</v>
      </c>
      <c r="B245">
        <v>60101</v>
      </c>
      <c r="C245" t="s">
        <v>2310</v>
      </c>
      <c r="D245" t="s">
        <v>180</v>
      </c>
      <c r="E245" t="s">
        <v>181</v>
      </c>
      <c r="F245" t="s">
        <v>2291</v>
      </c>
      <c r="G245" t="str">
        <f t="shared" si="3"/>
        <v>Hort  Stadtgemeinde Graz, Abteilung für Bildung und Integration, 8010 Graz, Panoramagasse 23</v>
      </c>
    </row>
    <row r="246" spans="1:7" x14ac:dyDescent="0.3">
      <c r="A246">
        <v>60101054</v>
      </c>
      <c r="B246">
        <v>60101</v>
      </c>
      <c r="C246" t="s">
        <v>486</v>
      </c>
      <c r="D246" t="s">
        <v>302</v>
      </c>
      <c r="E246" t="s">
        <v>181</v>
      </c>
      <c r="F246" t="s">
        <v>198</v>
      </c>
      <c r="G246" t="str">
        <f t="shared" si="3"/>
        <v>Kindergarten  Stadtgemeinde Graz, Abteilung für Bildung und Integration, 8043 Graz, Schönbrunngasse 30</v>
      </c>
    </row>
    <row r="247" spans="1:7" x14ac:dyDescent="0.3">
      <c r="A247">
        <v>60101090</v>
      </c>
      <c r="B247">
        <v>60101</v>
      </c>
      <c r="C247" t="s">
        <v>487</v>
      </c>
      <c r="D247" t="s">
        <v>219</v>
      </c>
      <c r="E247" t="s">
        <v>181</v>
      </c>
      <c r="F247" t="s">
        <v>198</v>
      </c>
      <c r="G247" t="str">
        <f t="shared" si="3"/>
        <v>Kindergarten  Stadtgemeinde Graz, Abteilung für Bildung und Integration, 8045 Graz, Prochaskagasse 17</v>
      </c>
    </row>
    <row r="248" spans="1:7" x14ac:dyDescent="0.3">
      <c r="A248">
        <v>60101051</v>
      </c>
      <c r="B248">
        <v>60101</v>
      </c>
      <c r="C248" t="s">
        <v>488</v>
      </c>
      <c r="D248" t="s">
        <v>238</v>
      </c>
      <c r="E248" t="s">
        <v>181</v>
      </c>
      <c r="F248" t="s">
        <v>198</v>
      </c>
      <c r="G248" t="str">
        <f t="shared" si="3"/>
        <v>Kindergarten  Stadtgemeinde Graz, Abteilung für Bildung und Integration, 8051 Graz, Schippingerstraße 17</v>
      </c>
    </row>
    <row r="249" spans="1:7" x14ac:dyDescent="0.3">
      <c r="A249">
        <v>60101501</v>
      </c>
      <c r="B249">
        <v>60101</v>
      </c>
      <c r="C249" t="s">
        <v>2311</v>
      </c>
      <c r="D249" t="s">
        <v>193</v>
      </c>
      <c r="E249" t="s">
        <v>181</v>
      </c>
      <c r="F249" t="s">
        <v>2291</v>
      </c>
      <c r="G249" t="str">
        <f t="shared" si="3"/>
        <v>Hort  Stadtgemeinde Graz, Abteilung für Bildung und Integration, 8020 Graz, Keplerstraße 52</v>
      </c>
    </row>
    <row r="250" spans="1:7" x14ac:dyDescent="0.3">
      <c r="A250">
        <v>60101502</v>
      </c>
      <c r="B250">
        <v>60101</v>
      </c>
      <c r="C250" t="s">
        <v>2312</v>
      </c>
      <c r="D250" t="s">
        <v>180</v>
      </c>
      <c r="E250" t="s">
        <v>181</v>
      </c>
      <c r="F250" t="s">
        <v>2291</v>
      </c>
      <c r="G250" t="str">
        <f t="shared" si="3"/>
        <v>Hort  Stadtgemeinde Graz, Abteilung für Bildung und Integration, 8010 Graz, Kronesgasse 3</v>
      </c>
    </row>
    <row r="251" spans="1:7" x14ac:dyDescent="0.3">
      <c r="A251">
        <v>60101507</v>
      </c>
      <c r="B251">
        <v>60101</v>
      </c>
      <c r="C251" t="s">
        <v>2313</v>
      </c>
      <c r="D251" t="s">
        <v>180</v>
      </c>
      <c r="E251" t="s">
        <v>181</v>
      </c>
      <c r="F251" t="s">
        <v>2291</v>
      </c>
      <c r="G251" t="str">
        <f t="shared" si="3"/>
        <v>Hort  Stadtgemeinde Graz, Abteilung für Bildung und Integration, 8010 Graz, Sackstraße 20</v>
      </c>
    </row>
    <row r="252" spans="1:7" x14ac:dyDescent="0.3">
      <c r="A252">
        <v>60101096</v>
      </c>
      <c r="B252">
        <v>60101</v>
      </c>
      <c r="C252" t="s">
        <v>489</v>
      </c>
      <c r="D252" t="s">
        <v>238</v>
      </c>
      <c r="E252" t="s">
        <v>181</v>
      </c>
      <c r="F252" t="s">
        <v>198</v>
      </c>
      <c r="G252" t="str">
        <f t="shared" si="3"/>
        <v>Kindergarten  Stadtgemeinde Graz, Abteilung für Bildung und Integration, 8051 Graz, Augasse 81a</v>
      </c>
    </row>
    <row r="253" spans="1:7" x14ac:dyDescent="0.3">
      <c r="A253">
        <v>60101509</v>
      </c>
      <c r="B253">
        <v>60101</v>
      </c>
      <c r="C253" t="s">
        <v>2314</v>
      </c>
      <c r="D253" t="s">
        <v>193</v>
      </c>
      <c r="E253" t="s">
        <v>181</v>
      </c>
      <c r="F253" t="s">
        <v>2291</v>
      </c>
      <c r="G253" t="str">
        <f t="shared" si="3"/>
        <v>Hort  Stadtgemeinde Graz, Abteilung für Bildung und Integration, 8020 Graz, Dornschneidergasse 39</v>
      </c>
    </row>
    <row r="254" spans="1:7" x14ac:dyDescent="0.3">
      <c r="A254">
        <v>60101514</v>
      </c>
      <c r="B254">
        <v>60101</v>
      </c>
      <c r="C254" t="s">
        <v>2315</v>
      </c>
      <c r="D254" t="s">
        <v>193</v>
      </c>
      <c r="E254" t="s">
        <v>181</v>
      </c>
      <c r="F254" t="s">
        <v>2291</v>
      </c>
      <c r="G254" t="str">
        <f t="shared" si="3"/>
        <v>Hort  Stadtgemeinde Graz, Abteilung für Bildung und Integration, 8020 Graz, Dominikanergasse 1</v>
      </c>
    </row>
    <row r="255" spans="1:7" x14ac:dyDescent="0.3">
      <c r="A255">
        <v>60101040</v>
      </c>
      <c r="B255">
        <v>60101</v>
      </c>
      <c r="C255" t="s">
        <v>244</v>
      </c>
      <c r="D255" t="s">
        <v>232</v>
      </c>
      <c r="E255" t="s">
        <v>181</v>
      </c>
      <c r="F255" t="s">
        <v>198</v>
      </c>
      <c r="G255" t="str">
        <f t="shared" si="3"/>
        <v>Kindergarten  Stadtgemeinde Graz, Abteilung für Bildung und Integration, 8054 Graz, Harter Straße 175</v>
      </c>
    </row>
    <row r="256" spans="1:7" x14ac:dyDescent="0.3">
      <c r="A256">
        <v>60101078</v>
      </c>
      <c r="B256">
        <v>60101</v>
      </c>
      <c r="C256" t="s">
        <v>338</v>
      </c>
      <c r="D256" t="s">
        <v>180</v>
      </c>
      <c r="E256" t="s">
        <v>181</v>
      </c>
      <c r="F256" t="s">
        <v>490</v>
      </c>
      <c r="G256" t="str">
        <f t="shared" si="3"/>
        <v>Kindergarten  Österr. Kinderfreunde Ortsgruppe Graz-Leonhard, 8010 Graz, Pappenheimgasse 8</v>
      </c>
    </row>
    <row r="257" spans="1:7" x14ac:dyDescent="0.3">
      <c r="A257">
        <v>60101109</v>
      </c>
      <c r="B257">
        <v>60101</v>
      </c>
      <c r="C257" t="s">
        <v>491</v>
      </c>
      <c r="D257" t="s">
        <v>180</v>
      </c>
      <c r="E257" t="s">
        <v>181</v>
      </c>
      <c r="F257" t="s">
        <v>196</v>
      </c>
      <c r="G257" t="str">
        <f t="shared" si="3"/>
        <v>Kindergarten  Verein der Freien Waldorfschule Graz, 8010 Graz, Mandellstraße 39</v>
      </c>
    </row>
    <row r="258" spans="1:7" x14ac:dyDescent="0.3">
      <c r="A258">
        <v>60101068</v>
      </c>
      <c r="B258">
        <v>60101</v>
      </c>
      <c r="C258" t="s">
        <v>492</v>
      </c>
      <c r="D258" t="s">
        <v>180</v>
      </c>
      <c r="E258" t="s">
        <v>181</v>
      </c>
      <c r="F258" t="s">
        <v>493</v>
      </c>
      <c r="G258" t="str">
        <f t="shared" si="3"/>
        <v>Kindergarten  Verein Evangelisches Diakoniewerk Gallneukirchen, 8010 Graz, Grabenstraße 59</v>
      </c>
    </row>
    <row r="259" spans="1:7" x14ac:dyDescent="0.3">
      <c r="A259">
        <v>60101104</v>
      </c>
      <c r="B259">
        <v>60101</v>
      </c>
      <c r="C259" t="s">
        <v>494</v>
      </c>
      <c r="D259" t="s">
        <v>193</v>
      </c>
      <c r="E259" t="s">
        <v>181</v>
      </c>
      <c r="F259" t="s">
        <v>495</v>
      </c>
      <c r="G259" t="str">
        <f t="shared" ref="G259:G322" si="4">F259&amp;", "&amp;D259&amp;" "&amp;E259&amp;", "&amp;C259</f>
        <v>Kindergarten  Österr. Kinderfreunde, Landesorganisation Steiermark, 8020 Graz, Josef-Huber-Gasse 38a</v>
      </c>
    </row>
    <row r="260" spans="1:7" x14ac:dyDescent="0.3">
      <c r="A260">
        <v>60101023</v>
      </c>
      <c r="B260">
        <v>60101</v>
      </c>
      <c r="C260" t="s">
        <v>496</v>
      </c>
      <c r="D260" t="s">
        <v>180</v>
      </c>
      <c r="E260" t="s">
        <v>181</v>
      </c>
      <c r="F260" t="s">
        <v>203</v>
      </c>
      <c r="G260" t="str">
        <f t="shared" si="4"/>
        <v>Kindergarten  Evangelische Pfarre Graz Heilandskirche, 8010 Graz, Kaiser-Josef-Platz 8</v>
      </c>
    </row>
    <row r="261" spans="1:7" x14ac:dyDescent="0.3">
      <c r="A261">
        <v>60101518</v>
      </c>
      <c r="B261">
        <v>60101</v>
      </c>
      <c r="C261" t="s">
        <v>487</v>
      </c>
      <c r="D261" t="s">
        <v>219</v>
      </c>
      <c r="E261" t="s">
        <v>181</v>
      </c>
      <c r="F261" t="s">
        <v>2291</v>
      </c>
      <c r="G261" t="str">
        <f t="shared" si="4"/>
        <v>Hort  Stadtgemeinde Graz, Abteilung für Bildung und Integration, 8045 Graz, Prochaskagasse 17</v>
      </c>
    </row>
    <row r="262" spans="1:7" x14ac:dyDescent="0.3">
      <c r="A262">
        <v>60101095</v>
      </c>
      <c r="B262">
        <v>60101</v>
      </c>
      <c r="C262" t="s">
        <v>497</v>
      </c>
      <c r="D262" t="s">
        <v>219</v>
      </c>
      <c r="E262" t="s">
        <v>181</v>
      </c>
      <c r="F262" t="s">
        <v>198</v>
      </c>
      <c r="G262" t="str">
        <f t="shared" si="4"/>
        <v>Kindergarten  Stadtgemeinde Graz, Abteilung für Bildung und Integration, 8045 Graz, Ziegelstraße 110</v>
      </c>
    </row>
    <row r="263" spans="1:7" x14ac:dyDescent="0.3">
      <c r="A263">
        <v>60101083</v>
      </c>
      <c r="B263">
        <v>60101</v>
      </c>
      <c r="C263" t="s">
        <v>498</v>
      </c>
      <c r="D263" t="s">
        <v>256</v>
      </c>
      <c r="E263" t="s">
        <v>181</v>
      </c>
      <c r="F263" t="s">
        <v>198</v>
      </c>
      <c r="G263" t="str">
        <f t="shared" si="4"/>
        <v>Kindergarten  Stadtgemeinde Graz, Abteilung für Bildung und Integration, 8053 Graz, Pirchäckerstraße 23</v>
      </c>
    </row>
    <row r="264" spans="1:7" x14ac:dyDescent="0.3">
      <c r="A264">
        <v>60204005</v>
      </c>
      <c r="B264">
        <v>62139</v>
      </c>
      <c r="C264" t="s">
        <v>499</v>
      </c>
      <c r="D264" t="s">
        <v>500</v>
      </c>
      <c r="E264" t="s">
        <v>501</v>
      </c>
      <c r="F264" t="s">
        <v>502</v>
      </c>
      <c r="G264" t="str">
        <f t="shared" si="4"/>
        <v>Kindergarten  Stadt Bruck an der Mur, 8600 Bruck an der Mur, Wiener Straße 79</v>
      </c>
    </row>
    <row r="265" spans="1:7" x14ac:dyDescent="0.3">
      <c r="A265">
        <v>60204003</v>
      </c>
      <c r="B265">
        <v>62139</v>
      </c>
      <c r="C265" t="s">
        <v>503</v>
      </c>
      <c r="D265" t="s">
        <v>500</v>
      </c>
      <c r="E265" t="s">
        <v>501</v>
      </c>
      <c r="F265" t="s">
        <v>502</v>
      </c>
      <c r="G265" t="str">
        <f t="shared" si="4"/>
        <v>Kindergarten  Stadt Bruck an der Mur, 8600 Bruck an der Mur, Im Glanzgraben 5</v>
      </c>
    </row>
    <row r="266" spans="1:7" x14ac:dyDescent="0.3">
      <c r="A266">
        <v>60204004</v>
      </c>
      <c r="B266">
        <v>62139</v>
      </c>
      <c r="C266" t="s">
        <v>504</v>
      </c>
      <c r="D266" t="s">
        <v>500</v>
      </c>
      <c r="E266" t="s">
        <v>501</v>
      </c>
      <c r="F266" t="s">
        <v>502</v>
      </c>
      <c r="G266" t="str">
        <f t="shared" si="4"/>
        <v>Kindergarten  Stadt Bruck an der Mur, 8600 Bruck an der Mur, Siedlung Westend 32</v>
      </c>
    </row>
    <row r="267" spans="1:7" x14ac:dyDescent="0.3">
      <c r="A267">
        <v>60207001</v>
      </c>
      <c r="B267">
        <v>62142</v>
      </c>
      <c r="C267" t="s">
        <v>505</v>
      </c>
      <c r="D267" t="s">
        <v>506</v>
      </c>
      <c r="E267" t="s">
        <v>507</v>
      </c>
      <c r="F267" t="s">
        <v>508</v>
      </c>
      <c r="G267" t="str">
        <f t="shared" si="4"/>
        <v>Kindergarten  Röm.-kath. Pfarre Gusswerk, 8632 Mariazell, Zur Waldpromenade 3</v>
      </c>
    </row>
    <row r="268" spans="1:7" x14ac:dyDescent="0.3">
      <c r="A268">
        <v>60209001</v>
      </c>
      <c r="B268">
        <v>62140</v>
      </c>
      <c r="C268" t="s">
        <v>509</v>
      </c>
      <c r="D268" t="s">
        <v>510</v>
      </c>
      <c r="E268" t="s">
        <v>511</v>
      </c>
      <c r="F268" t="s">
        <v>512</v>
      </c>
      <c r="G268" t="str">
        <f t="shared" si="4"/>
        <v>Kindergarten  Stadt Kapfenberg, 8605 Kapfenberg, Gustav-Kramer-Straße 29</v>
      </c>
    </row>
    <row r="269" spans="1:7" x14ac:dyDescent="0.3">
      <c r="A269">
        <v>60209002</v>
      </c>
      <c r="B269">
        <v>62140</v>
      </c>
      <c r="C269" t="s">
        <v>513</v>
      </c>
      <c r="D269" t="s">
        <v>510</v>
      </c>
      <c r="E269" t="s">
        <v>511</v>
      </c>
      <c r="F269" t="s">
        <v>512</v>
      </c>
      <c r="G269" t="str">
        <f t="shared" si="4"/>
        <v>Kindergarten  Stadt Kapfenberg, 8605 Kapfenberg, Schinitzgasse 20</v>
      </c>
    </row>
    <row r="270" spans="1:7" x14ac:dyDescent="0.3">
      <c r="A270">
        <v>60209003</v>
      </c>
      <c r="B270">
        <v>62140</v>
      </c>
      <c r="C270" t="s">
        <v>514</v>
      </c>
      <c r="D270" t="s">
        <v>510</v>
      </c>
      <c r="E270" t="s">
        <v>511</v>
      </c>
      <c r="F270" t="s">
        <v>512</v>
      </c>
      <c r="G270" t="str">
        <f t="shared" si="4"/>
        <v>Kindergarten  Stadt Kapfenberg, 8605 Kapfenberg, Carl-Morre-Straße 26</v>
      </c>
    </row>
    <row r="271" spans="1:7" x14ac:dyDescent="0.3">
      <c r="A271">
        <v>60210001</v>
      </c>
      <c r="B271">
        <v>62142</v>
      </c>
      <c r="C271" t="s">
        <v>515</v>
      </c>
      <c r="D271" t="s">
        <v>516</v>
      </c>
      <c r="E271" t="s">
        <v>507</v>
      </c>
      <c r="F271" t="s">
        <v>517</v>
      </c>
      <c r="G271" t="str">
        <f t="shared" si="4"/>
        <v>Kindergarten  Stadt Mariazell, 8630 Mariazell, Hans Laufenstein-Weg 3</v>
      </c>
    </row>
    <row r="272" spans="1:7" x14ac:dyDescent="0.3">
      <c r="A272">
        <v>60211003</v>
      </c>
      <c r="B272">
        <v>62139</v>
      </c>
      <c r="C272" t="s">
        <v>518</v>
      </c>
      <c r="D272" t="s">
        <v>500</v>
      </c>
      <c r="E272" t="s">
        <v>501</v>
      </c>
      <c r="F272" t="s">
        <v>502</v>
      </c>
      <c r="G272" t="str">
        <f t="shared" si="4"/>
        <v>Kindergarten  Stadt Bruck an der Mur, 8600 Bruck an der Mur, Utschtal 54</v>
      </c>
    </row>
    <row r="273" spans="1:7" x14ac:dyDescent="0.3">
      <c r="A273">
        <v>60216001</v>
      </c>
      <c r="B273">
        <v>62128</v>
      </c>
      <c r="C273" t="s">
        <v>519</v>
      </c>
      <c r="D273" t="s">
        <v>520</v>
      </c>
      <c r="E273" t="s">
        <v>521</v>
      </c>
      <c r="F273" t="s">
        <v>522</v>
      </c>
      <c r="G273" t="str">
        <f t="shared" si="4"/>
        <v>Kindergarten  Röm.-kath. Pfarre St. Lorenzen im Mürztal, 8642 Sankt Lorenzen im Mürztal, Hauptstraße 3</v>
      </c>
    </row>
    <row r="274" spans="1:7" x14ac:dyDescent="0.3">
      <c r="A274">
        <v>60221001</v>
      </c>
      <c r="B274">
        <v>62135</v>
      </c>
      <c r="C274" t="s">
        <v>523</v>
      </c>
      <c r="D274" t="s">
        <v>524</v>
      </c>
      <c r="E274" t="s">
        <v>525</v>
      </c>
      <c r="F274" t="s">
        <v>526</v>
      </c>
      <c r="G274" t="str">
        <f t="shared" si="4"/>
        <v>Kindergarten  Marktgemeinde Turnau, 8625 Turnau, Turnau 169</v>
      </c>
    </row>
    <row r="275" spans="1:7" x14ac:dyDescent="0.3">
      <c r="A275">
        <v>60209006</v>
      </c>
      <c r="B275">
        <v>62140</v>
      </c>
      <c r="C275" t="s">
        <v>527</v>
      </c>
      <c r="D275" t="s">
        <v>510</v>
      </c>
      <c r="E275" t="s">
        <v>511</v>
      </c>
      <c r="F275" t="s">
        <v>512</v>
      </c>
      <c r="G275" t="str">
        <f t="shared" si="4"/>
        <v>Kindergarten  Stadt Kapfenberg, 8605 Kapfenberg, Karl-Heinrich-Waggerl-Weg 8</v>
      </c>
    </row>
    <row r="276" spans="1:7" x14ac:dyDescent="0.3">
      <c r="A276">
        <v>60204006</v>
      </c>
      <c r="B276">
        <v>62139</v>
      </c>
      <c r="C276" t="s">
        <v>528</v>
      </c>
      <c r="D276" t="s">
        <v>500</v>
      </c>
      <c r="E276" t="s">
        <v>501</v>
      </c>
      <c r="F276" t="s">
        <v>502</v>
      </c>
      <c r="G276" t="str">
        <f t="shared" si="4"/>
        <v>Kindergarten  Stadt Bruck an der Mur, 8600 Bruck an der Mur, Dr.-Theodor-Körner-Straße 31</v>
      </c>
    </row>
    <row r="277" spans="1:7" x14ac:dyDescent="0.3">
      <c r="A277">
        <v>60213001</v>
      </c>
      <c r="B277">
        <v>62125</v>
      </c>
      <c r="C277" t="s">
        <v>529</v>
      </c>
      <c r="D277" t="s">
        <v>530</v>
      </c>
      <c r="E277" t="s">
        <v>531</v>
      </c>
      <c r="F277" t="s">
        <v>1979</v>
      </c>
      <c r="G277" t="str">
        <f t="shared" si="4"/>
        <v>Kindergarten  Gemeinde Pernegg an der Mur, 8132 Pernegg an der Mur, Badgasse 3</v>
      </c>
    </row>
    <row r="278" spans="1:7" x14ac:dyDescent="0.3">
      <c r="A278">
        <v>60215001</v>
      </c>
      <c r="B278">
        <v>62148</v>
      </c>
      <c r="C278" t="s">
        <v>532</v>
      </c>
      <c r="D278" t="s">
        <v>533</v>
      </c>
      <c r="E278" t="s">
        <v>534</v>
      </c>
      <c r="F278" t="s">
        <v>535</v>
      </c>
      <c r="G278" t="str">
        <f t="shared" si="4"/>
        <v>Kindergarten  Röm.-kath. Pfarre St. Katharein an der Laming, 8611 Tragöß-Sankt Katharein, St. Katharein an der Laming 80</v>
      </c>
    </row>
    <row r="279" spans="1:7" x14ac:dyDescent="0.3">
      <c r="A279">
        <v>60209007</v>
      </c>
      <c r="B279">
        <v>62140</v>
      </c>
      <c r="C279" t="s">
        <v>536</v>
      </c>
      <c r="D279" t="s">
        <v>510</v>
      </c>
      <c r="E279" t="s">
        <v>511</v>
      </c>
      <c r="F279" t="s">
        <v>512</v>
      </c>
      <c r="G279" t="str">
        <f t="shared" si="4"/>
        <v>Kindergarten  Stadt Kapfenberg, 8605 Kapfenberg, Mariazeller Straße 36</v>
      </c>
    </row>
    <row r="280" spans="1:7" x14ac:dyDescent="0.3">
      <c r="A280">
        <v>60209008</v>
      </c>
      <c r="B280">
        <v>62140</v>
      </c>
      <c r="C280" t="s">
        <v>537</v>
      </c>
      <c r="D280" t="s">
        <v>510</v>
      </c>
      <c r="E280" t="s">
        <v>511</v>
      </c>
      <c r="F280" t="s">
        <v>512</v>
      </c>
      <c r="G280" t="str">
        <f t="shared" si="4"/>
        <v>Kindergarten  Stadt Kapfenberg, 8605 Kapfenberg, Otto-Hauberger-Straße 32a</v>
      </c>
    </row>
    <row r="281" spans="1:7" x14ac:dyDescent="0.3">
      <c r="A281">
        <v>60211004</v>
      </c>
      <c r="B281">
        <v>62139</v>
      </c>
      <c r="C281" t="s">
        <v>538</v>
      </c>
      <c r="D281" t="s">
        <v>500</v>
      </c>
      <c r="E281" t="s">
        <v>501</v>
      </c>
      <c r="F281" t="s">
        <v>502</v>
      </c>
      <c r="G281" t="str">
        <f t="shared" si="4"/>
        <v>Kindergarten  Stadt Bruck an der Mur, 8600 Bruck an der Mur, Paulahofsiedlung 8</v>
      </c>
    </row>
    <row r="282" spans="1:7" x14ac:dyDescent="0.3">
      <c r="A282">
        <v>60202001</v>
      </c>
      <c r="B282">
        <v>62138</v>
      </c>
      <c r="C282" t="s">
        <v>539</v>
      </c>
      <c r="D282" t="s">
        <v>540</v>
      </c>
      <c r="E282" t="s">
        <v>541</v>
      </c>
      <c r="F282" t="s">
        <v>542</v>
      </c>
      <c r="G282" t="str">
        <f t="shared" si="4"/>
        <v>Kindergarten  Marktgemeinde Aflenz , 8624 Aflenz, Graßnitz 64</v>
      </c>
    </row>
    <row r="283" spans="1:7" x14ac:dyDescent="0.3">
      <c r="A283">
        <v>60205001</v>
      </c>
      <c r="B283">
        <v>62147</v>
      </c>
      <c r="C283" t="s">
        <v>543</v>
      </c>
      <c r="D283" t="s">
        <v>544</v>
      </c>
      <c r="E283" t="s">
        <v>545</v>
      </c>
      <c r="F283" t="s">
        <v>546</v>
      </c>
      <c r="G283" t="str">
        <f t="shared" si="4"/>
        <v>Kindergarten  Marktgemeinde Thörl, 8622 Thörl, Etmißl 48</v>
      </c>
    </row>
    <row r="284" spans="1:7" x14ac:dyDescent="0.3">
      <c r="A284">
        <v>60219004</v>
      </c>
      <c r="B284">
        <v>62147</v>
      </c>
      <c r="C284" t="s">
        <v>547</v>
      </c>
      <c r="D284" t="s">
        <v>548</v>
      </c>
      <c r="E284" t="s">
        <v>545</v>
      </c>
      <c r="F284" t="s">
        <v>546</v>
      </c>
      <c r="G284" t="str">
        <f t="shared" si="4"/>
        <v>Kindergarten  Marktgemeinde Thörl, 8621 Thörl, Palbersdorf 180</v>
      </c>
    </row>
    <row r="285" spans="1:7" x14ac:dyDescent="0.3">
      <c r="A285">
        <v>60220001</v>
      </c>
      <c r="B285">
        <v>62148</v>
      </c>
      <c r="C285" t="s">
        <v>549</v>
      </c>
      <c r="D285" t="s">
        <v>550</v>
      </c>
      <c r="E285" t="s">
        <v>534</v>
      </c>
      <c r="F285" t="s">
        <v>551</v>
      </c>
      <c r="G285" t="str">
        <f t="shared" si="4"/>
        <v>Kindergarten  Gemeinde Tragöß-Sankt Katharein, 8612 Tragöß-Sankt Katharein, Pichl-Großdorf 102</v>
      </c>
    </row>
    <row r="286" spans="1:7" x14ac:dyDescent="0.3">
      <c r="A286">
        <v>60212003</v>
      </c>
      <c r="B286">
        <v>62140</v>
      </c>
      <c r="C286" t="s">
        <v>552</v>
      </c>
      <c r="D286" t="s">
        <v>510</v>
      </c>
      <c r="E286" t="s">
        <v>511</v>
      </c>
      <c r="F286" t="s">
        <v>512</v>
      </c>
      <c r="G286" t="str">
        <f t="shared" si="4"/>
        <v>Kindergarten  Stadt Kapfenberg, 8605 Kapfenberg, Hauptstraße 14a</v>
      </c>
    </row>
    <row r="287" spans="1:7" x14ac:dyDescent="0.3">
      <c r="A287">
        <v>60218002</v>
      </c>
      <c r="B287">
        <v>62142</v>
      </c>
      <c r="C287" t="s">
        <v>553</v>
      </c>
      <c r="D287" t="s">
        <v>516</v>
      </c>
      <c r="E287" t="s">
        <v>507</v>
      </c>
      <c r="F287" t="s">
        <v>517</v>
      </c>
      <c r="G287" t="str">
        <f t="shared" si="4"/>
        <v>Kindergarten  Stadt Mariazell, 8630 Mariazell, Erlaufseestraße 48</v>
      </c>
    </row>
    <row r="288" spans="1:7" x14ac:dyDescent="0.3">
      <c r="A288">
        <v>60204801</v>
      </c>
      <c r="B288">
        <v>62139</v>
      </c>
      <c r="C288" t="s">
        <v>554</v>
      </c>
      <c r="D288" t="s">
        <v>500</v>
      </c>
      <c r="E288" t="s">
        <v>501</v>
      </c>
      <c r="F288" t="s">
        <v>555</v>
      </c>
      <c r="G288" t="str">
        <f t="shared" si="4"/>
        <v>Kinderkrippe  Stadt Bruck an der Mur, 8600 Bruck an der Mur, Grabenfeldstraße 12</v>
      </c>
    </row>
    <row r="289" spans="1:7" x14ac:dyDescent="0.3">
      <c r="A289">
        <v>60209801</v>
      </c>
      <c r="B289">
        <v>62140</v>
      </c>
      <c r="C289" t="s">
        <v>556</v>
      </c>
      <c r="D289" t="s">
        <v>510</v>
      </c>
      <c r="E289" t="s">
        <v>511</v>
      </c>
      <c r="F289" t="s">
        <v>557</v>
      </c>
      <c r="G289" t="str">
        <f t="shared" si="4"/>
        <v>Kinderkrippe  Stadt Kapfenberg, 8605 Kapfenberg, Töllergraben 1</v>
      </c>
    </row>
    <row r="290" spans="1:7" x14ac:dyDescent="0.3">
      <c r="A290">
        <v>60210501</v>
      </c>
      <c r="B290">
        <v>62142</v>
      </c>
      <c r="C290" t="s">
        <v>515</v>
      </c>
      <c r="D290" t="s">
        <v>516</v>
      </c>
      <c r="E290" t="s">
        <v>507</v>
      </c>
      <c r="F290" t="s">
        <v>2316</v>
      </c>
      <c r="G290" t="str">
        <f t="shared" si="4"/>
        <v>Hort  Stadt Mariazell, 8630 Mariazell, Hans Laufenstein-Weg 3</v>
      </c>
    </row>
    <row r="291" spans="1:7" x14ac:dyDescent="0.3">
      <c r="A291">
        <v>60204505</v>
      </c>
      <c r="B291">
        <v>62139</v>
      </c>
      <c r="C291" t="s">
        <v>554</v>
      </c>
      <c r="D291" t="s">
        <v>500</v>
      </c>
      <c r="E291" t="s">
        <v>501</v>
      </c>
      <c r="F291" t="s">
        <v>2317</v>
      </c>
      <c r="G291" t="str">
        <f t="shared" si="4"/>
        <v>Hort  Stadt Bruck an der Mur, 8600 Bruck an der Mur, Grabenfeldstraße 12</v>
      </c>
    </row>
    <row r="292" spans="1:7" x14ac:dyDescent="0.3">
      <c r="A292">
        <v>60211503</v>
      </c>
      <c r="B292">
        <v>62139</v>
      </c>
      <c r="C292" t="s">
        <v>2318</v>
      </c>
      <c r="D292" t="s">
        <v>500</v>
      </c>
      <c r="E292" t="s">
        <v>501</v>
      </c>
      <c r="F292" t="s">
        <v>2317</v>
      </c>
      <c r="G292" t="str">
        <f t="shared" si="4"/>
        <v>Hort  Stadt Bruck an der Mur, 8600 Bruck an der Mur, Utschtal 52</v>
      </c>
    </row>
    <row r="293" spans="1:7" x14ac:dyDescent="0.3">
      <c r="A293">
        <v>60209016</v>
      </c>
      <c r="B293">
        <v>62140</v>
      </c>
      <c r="C293" t="s">
        <v>558</v>
      </c>
      <c r="D293" t="s">
        <v>510</v>
      </c>
      <c r="E293" t="s">
        <v>511</v>
      </c>
      <c r="F293" t="s">
        <v>559</v>
      </c>
      <c r="G293" t="str">
        <f t="shared" si="4"/>
        <v>Heilpaedagogischer Kindergarten  Stadtgem. Kapfenberg Infrastruktur KG, 8605 Kapfenberg, Otto-Hauberger-Straße 54</v>
      </c>
    </row>
    <row r="294" spans="1:7" x14ac:dyDescent="0.3">
      <c r="A294">
        <v>62106001</v>
      </c>
      <c r="B294">
        <v>62139</v>
      </c>
      <c r="C294" t="s">
        <v>499</v>
      </c>
      <c r="D294" t="s">
        <v>500</v>
      </c>
      <c r="E294" t="s">
        <v>501</v>
      </c>
      <c r="F294" t="s">
        <v>2319</v>
      </c>
      <c r="G294" t="str">
        <f t="shared" si="4"/>
        <v>Praxiskindergarten  Bildungsanstalt für Elementarpädagogik Bruck an der Mur, 8600 Bruck an der Mur, Wiener Straße 79</v>
      </c>
    </row>
    <row r="295" spans="1:7" x14ac:dyDescent="0.3">
      <c r="A295">
        <v>60313001</v>
      </c>
      <c r="B295">
        <v>60345</v>
      </c>
      <c r="C295" t="s">
        <v>560</v>
      </c>
      <c r="D295" t="s">
        <v>561</v>
      </c>
      <c r="E295" t="s">
        <v>562</v>
      </c>
      <c r="F295" t="s">
        <v>563</v>
      </c>
      <c r="G295" t="str">
        <f t="shared" si="4"/>
        <v>Kindergarten  Marktgemeinde Eibiswald, 8552 Eibiswald, Feisternitz 149</v>
      </c>
    </row>
    <row r="296" spans="1:7" x14ac:dyDescent="0.3">
      <c r="A296">
        <v>60307801</v>
      </c>
      <c r="B296">
        <v>60344</v>
      </c>
      <c r="C296" t="s">
        <v>564</v>
      </c>
      <c r="D296" t="s">
        <v>565</v>
      </c>
      <c r="E296" t="s">
        <v>566</v>
      </c>
      <c r="F296" t="s">
        <v>567</v>
      </c>
      <c r="G296" t="str">
        <f t="shared" si="4"/>
        <v>Kinderkrippe  Gem. Wohn- u. Siedlungsgenossenschaft Ennstal reg. Gen.m.b.H. Liezen, 8524 Deutschlandsberg, Bad Gams 2</v>
      </c>
    </row>
    <row r="297" spans="1:7" x14ac:dyDescent="0.3">
      <c r="A297">
        <v>60318801</v>
      </c>
      <c r="B297">
        <v>60318</v>
      </c>
      <c r="C297" t="s">
        <v>568</v>
      </c>
      <c r="D297" t="s">
        <v>569</v>
      </c>
      <c r="E297" t="s">
        <v>570</v>
      </c>
      <c r="F297" t="s">
        <v>571</v>
      </c>
      <c r="G297" t="str">
        <f t="shared" si="4"/>
        <v>Kinderkrippe  Marktgemeinde Lannach, 8502 Lannach, Hauptstraße 30</v>
      </c>
    </row>
    <row r="298" spans="1:7" x14ac:dyDescent="0.3">
      <c r="A298">
        <v>60302014</v>
      </c>
      <c r="B298">
        <v>60344</v>
      </c>
      <c r="C298" t="s">
        <v>572</v>
      </c>
      <c r="D298" t="s">
        <v>573</v>
      </c>
      <c r="E298" t="s">
        <v>566</v>
      </c>
      <c r="F298" t="s">
        <v>574</v>
      </c>
      <c r="G298" t="str">
        <f t="shared" si="4"/>
        <v>Heilpaedagogischer Kindergarten  Gem. Wohn- u. Siedlungsgenossenschaft Ennstal reg. Gen.m.b.H. Liezen, 8530 Deutschlandsberg, Klaus-Ziegler-Allee 11</v>
      </c>
    </row>
    <row r="299" spans="1:7" x14ac:dyDescent="0.3">
      <c r="A299">
        <v>60330005</v>
      </c>
      <c r="B299">
        <v>60348</v>
      </c>
      <c r="C299" t="s">
        <v>575</v>
      </c>
      <c r="D299" t="s">
        <v>576</v>
      </c>
      <c r="E299" t="s">
        <v>577</v>
      </c>
      <c r="F299" t="s">
        <v>470</v>
      </c>
      <c r="G299" t="str">
        <f t="shared" si="4"/>
        <v>Kindergarten  GWS Gemeinnützige Alpenländische Gesellschaft für Wohnungsbau und Siedlungswesen mbH, 8511 Sankt Stefan ob Stainz, St. Stefan ob Stainz 12a</v>
      </c>
    </row>
    <row r="300" spans="1:7" x14ac:dyDescent="0.3">
      <c r="A300">
        <v>60302002</v>
      </c>
      <c r="B300">
        <v>60344</v>
      </c>
      <c r="C300" t="s">
        <v>578</v>
      </c>
      <c r="D300" t="s">
        <v>573</v>
      </c>
      <c r="E300" t="s">
        <v>566</v>
      </c>
      <c r="F300" t="s">
        <v>579</v>
      </c>
      <c r="G300" t="str">
        <f t="shared" si="4"/>
        <v>Kindergarten  Stadt Deutschlandsberg, 8530 Deutschlandsberg, Dr.-Hans-Kloepfer-Weg 8</v>
      </c>
    </row>
    <row r="301" spans="1:7" x14ac:dyDescent="0.3">
      <c r="A301">
        <v>60330801</v>
      </c>
      <c r="B301">
        <v>60348</v>
      </c>
      <c r="C301" t="s">
        <v>575</v>
      </c>
      <c r="D301" t="s">
        <v>576</v>
      </c>
      <c r="E301" t="s">
        <v>577</v>
      </c>
      <c r="F301" t="s">
        <v>481</v>
      </c>
      <c r="G301" t="str">
        <f t="shared" si="4"/>
        <v>Kinderkrippe  GWS Gemeinnützige Alpenländische Gesellschaft für Wohnungsbau und Siedlungswesen mbH, 8511 Sankt Stefan ob Stainz, St. Stefan ob Stainz 12a</v>
      </c>
    </row>
    <row r="302" spans="1:7" x14ac:dyDescent="0.3">
      <c r="A302">
        <v>60302001</v>
      </c>
      <c r="B302">
        <v>60344</v>
      </c>
      <c r="C302" t="s">
        <v>580</v>
      </c>
      <c r="D302" t="s">
        <v>573</v>
      </c>
      <c r="E302" t="s">
        <v>566</v>
      </c>
      <c r="F302" t="s">
        <v>579</v>
      </c>
      <c r="G302" t="str">
        <f t="shared" si="4"/>
        <v>Kindergarten  Stadt Deutschlandsberg, 8530 Deutschlandsberg, Erlenweg 9</v>
      </c>
    </row>
    <row r="303" spans="1:7" x14ac:dyDescent="0.3">
      <c r="A303">
        <v>60305006</v>
      </c>
      <c r="B303">
        <v>60305</v>
      </c>
      <c r="C303" t="s">
        <v>581</v>
      </c>
      <c r="D303" t="s">
        <v>582</v>
      </c>
      <c r="E303" t="s">
        <v>583</v>
      </c>
      <c r="F303" t="s">
        <v>584</v>
      </c>
      <c r="G303" t="str">
        <f t="shared" si="4"/>
        <v>Kindergarten  Marktgemeinde Frauental an der Laßnitz, 8523 Frauental an der Laßnitz, Schulgasse 5</v>
      </c>
    </row>
    <row r="304" spans="1:7" x14ac:dyDescent="0.3">
      <c r="A304">
        <v>60344001</v>
      </c>
      <c r="B304">
        <v>60344</v>
      </c>
      <c r="C304" t="s">
        <v>585</v>
      </c>
      <c r="D304" t="s">
        <v>573</v>
      </c>
      <c r="E304" t="s">
        <v>566</v>
      </c>
      <c r="F304" t="s">
        <v>586</v>
      </c>
      <c r="G304" t="str">
        <f t="shared" si="4"/>
        <v>Kindergarten  Unterer Hauptplatz Projektentwicklung GmbH, 8530 Deutschlandsberg, Unterer Platz 7b</v>
      </c>
    </row>
    <row r="305" spans="1:7" x14ac:dyDescent="0.3">
      <c r="A305">
        <v>60344801</v>
      </c>
      <c r="B305">
        <v>60344</v>
      </c>
      <c r="C305" t="s">
        <v>585</v>
      </c>
      <c r="D305" t="s">
        <v>573</v>
      </c>
      <c r="E305" t="s">
        <v>566</v>
      </c>
      <c r="F305" t="s">
        <v>587</v>
      </c>
      <c r="G305" t="str">
        <f t="shared" si="4"/>
        <v>Kinderkrippe  Unterer Hauptplatz Projektentwicklung GmbH, 8530 Deutschlandsberg, Unterer Platz 7b</v>
      </c>
    </row>
    <row r="306" spans="1:7" x14ac:dyDescent="0.3">
      <c r="A306">
        <v>60350801</v>
      </c>
      <c r="B306">
        <v>60350</v>
      </c>
      <c r="C306" t="s">
        <v>588</v>
      </c>
      <c r="D306" t="s">
        <v>589</v>
      </c>
      <c r="E306" t="s">
        <v>590</v>
      </c>
      <c r="F306" t="s">
        <v>591</v>
      </c>
      <c r="G306" t="str">
        <f t="shared" si="4"/>
        <v>Kinderkrippe  Marktgemeinde Stainz, 8510 Stainz, Pichling 180</v>
      </c>
    </row>
    <row r="307" spans="1:7" x14ac:dyDescent="0.3">
      <c r="A307">
        <v>60303002</v>
      </c>
      <c r="B307">
        <v>60345</v>
      </c>
      <c r="C307" t="s">
        <v>592</v>
      </c>
      <c r="D307" t="s">
        <v>561</v>
      </c>
      <c r="E307" t="s">
        <v>562</v>
      </c>
      <c r="F307" t="s">
        <v>593</v>
      </c>
      <c r="G307" t="str">
        <f t="shared" si="4"/>
        <v>Kindergarten  Röm.-kath. Pfarre Eibiswald, 8552 Eibiswald, Eibiswald 55</v>
      </c>
    </row>
    <row r="308" spans="1:7" x14ac:dyDescent="0.3">
      <c r="A308">
        <v>60323002</v>
      </c>
      <c r="B308">
        <v>60323</v>
      </c>
      <c r="C308" t="s">
        <v>594</v>
      </c>
      <c r="D308" t="s">
        <v>595</v>
      </c>
      <c r="E308" t="s">
        <v>596</v>
      </c>
      <c r="F308" t="s">
        <v>597</v>
      </c>
      <c r="G308" t="str">
        <f t="shared" si="4"/>
        <v>Kindergarten  Marktgemeinde Pölfing-Brunn, 8544 Pölfing-Brunn, Schulstraße 17</v>
      </c>
    </row>
    <row r="309" spans="1:7" x14ac:dyDescent="0.3">
      <c r="A309">
        <v>60327001</v>
      </c>
      <c r="B309">
        <v>60347</v>
      </c>
      <c r="C309" t="s">
        <v>598</v>
      </c>
      <c r="D309" t="s">
        <v>599</v>
      </c>
      <c r="E309" t="s">
        <v>600</v>
      </c>
      <c r="F309" t="s">
        <v>601</v>
      </c>
      <c r="G309" t="str">
        <f t="shared" si="4"/>
        <v>Kindergarten  Gemeinde Sankt Martin im Sulmtal, 8543 Sankt Martin im Sulmtal, Dörfla 45</v>
      </c>
    </row>
    <row r="310" spans="1:7" x14ac:dyDescent="0.3">
      <c r="A310">
        <v>60340002</v>
      </c>
      <c r="B310">
        <v>60351</v>
      </c>
      <c r="C310" t="s">
        <v>602</v>
      </c>
      <c r="D310" t="s">
        <v>603</v>
      </c>
      <c r="E310" t="s">
        <v>604</v>
      </c>
      <c r="F310" t="s">
        <v>605</v>
      </c>
      <c r="G310" t="str">
        <f t="shared" si="4"/>
        <v>Kindergarten  Marktgemeinde Wies, 8551 Wies, Wernersdorf 54</v>
      </c>
    </row>
    <row r="311" spans="1:7" x14ac:dyDescent="0.3">
      <c r="A311">
        <v>60335001</v>
      </c>
      <c r="B311">
        <v>60350</v>
      </c>
      <c r="C311" t="s">
        <v>606</v>
      </c>
      <c r="D311" t="s">
        <v>589</v>
      </c>
      <c r="E311" t="s">
        <v>590</v>
      </c>
      <c r="F311" t="s">
        <v>607</v>
      </c>
      <c r="G311" t="str">
        <f t="shared" si="4"/>
        <v>Kindergarten  Marktgemeinde Stainz, 8510 Stainz, Stallhof 52</v>
      </c>
    </row>
    <row r="312" spans="1:7" x14ac:dyDescent="0.3">
      <c r="A312">
        <v>60307002</v>
      </c>
      <c r="B312">
        <v>60344</v>
      </c>
      <c r="C312" t="s">
        <v>564</v>
      </c>
      <c r="D312" t="s">
        <v>565</v>
      </c>
      <c r="E312" t="s">
        <v>566</v>
      </c>
      <c r="F312" t="s">
        <v>608</v>
      </c>
      <c r="G312" t="str">
        <f t="shared" si="4"/>
        <v>Kindergarten  Gem. Wohn- u. Siedlungsgenossenschaft Ennstal reg. Gen.m.b.H. Liezen, 8524 Deutschlandsberg, Bad Gams 2</v>
      </c>
    </row>
    <row r="313" spans="1:7" x14ac:dyDescent="0.3">
      <c r="A313">
        <v>60309001</v>
      </c>
      <c r="B313">
        <v>60350</v>
      </c>
      <c r="C313" t="s">
        <v>588</v>
      </c>
      <c r="D313" t="s">
        <v>589</v>
      </c>
      <c r="E313" t="s">
        <v>590</v>
      </c>
      <c r="F313" t="s">
        <v>607</v>
      </c>
      <c r="G313" t="str">
        <f t="shared" si="4"/>
        <v>Kindergarten  Marktgemeinde Stainz, 8510 Stainz, Pichling 180</v>
      </c>
    </row>
    <row r="314" spans="1:7" x14ac:dyDescent="0.3">
      <c r="A314">
        <v>60320001</v>
      </c>
      <c r="B314">
        <v>60350</v>
      </c>
      <c r="C314" t="s">
        <v>609</v>
      </c>
      <c r="D314" t="s">
        <v>589</v>
      </c>
      <c r="E314" t="s">
        <v>590</v>
      </c>
      <c r="F314" t="s">
        <v>607</v>
      </c>
      <c r="G314" t="str">
        <f t="shared" si="4"/>
        <v>Kindergarten  Marktgemeinde Stainz, 8510 Stainz, Marhof 49</v>
      </c>
    </row>
    <row r="315" spans="1:7" x14ac:dyDescent="0.3">
      <c r="A315">
        <v>60302003</v>
      </c>
      <c r="B315">
        <v>60344</v>
      </c>
      <c r="C315" t="s">
        <v>610</v>
      </c>
      <c r="D315" t="s">
        <v>573</v>
      </c>
      <c r="E315" t="s">
        <v>566</v>
      </c>
      <c r="F315" t="s">
        <v>579</v>
      </c>
      <c r="G315" t="str">
        <f t="shared" si="4"/>
        <v>Kindergarten  Stadt Deutschlandsberg, 8530 Deutschlandsberg, Wildbachfeld 37a</v>
      </c>
    </row>
    <row r="316" spans="1:7" x14ac:dyDescent="0.3">
      <c r="A316">
        <v>60315001</v>
      </c>
      <c r="B316">
        <v>60349</v>
      </c>
      <c r="C316" t="s">
        <v>611</v>
      </c>
      <c r="D316" t="s">
        <v>573</v>
      </c>
      <c r="E316" t="s">
        <v>612</v>
      </c>
      <c r="F316" t="s">
        <v>613</v>
      </c>
      <c r="G316" t="str">
        <f t="shared" si="4"/>
        <v>Kindergarten  Marktgemeinde Bad Schwanberg, 8530 Schwanberg, Hollenegg 16</v>
      </c>
    </row>
    <row r="317" spans="1:7" x14ac:dyDescent="0.3">
      <c r="A317">
        <v>60325001</v>
      </c>
      <c r="B317">
        <v>60350</v>
      </c>
      <c r="C317" t="s">
        <v>614</v>
      </c>
      <c r="D317" t="s">
        <v>615</v>
      </c>
      <c r="E317" t="s">
        <v>590</v>
      </c>
      <c r="F317" t="s">
        <v>607</v>
      </c>
      <c r="G317" t="str">
        <f t="shared" si="4"/>
        <v>Kindergarten  Marktgemeinde Stainz, 8522 Stainz, Lasselsdorf 51</v>
      </c>
    </row>
    <row r="318" spans="1:7" x14ac:dyDescent="0.3">
      <c r="A318">
        <v>60341001</v>
      </c>
      <c r="B318">
        <v>60341</v>
      </c>
      <c r="C318" t="s">
        <v>616</v>
      </c>
      <c r="D318" t="s">
        <v>617</v>
      </c>
      <c r="E318" t="s">
        <v>618</v>
      </c>
      <c r="F318" t="s">
        <v>619</v>
      </c>
      <c r="G318" t="str">
        <f t="shared" si="4"/>
        <v>Kindergarten  Marktgemeinde Wettmannstätten, 8521 Wettmannstätten, Wettmannstätten 114</v>
      </c>
    </row>
    <row r="319" spans="1:7" x14ac:dyDescent="0.3">
      <c r="A319">
        <v>60336001</v>
      </c>
      <c r="B319">
        <v>60347</v>
      </c>
      <c r="C319" t="s">
        <v>620</v>
      </c>
      <c r="D319" t="s">
        <v>595</v>
      </c>
      <c r="E319" t="s">
        <v>600</v>
      </c>
      <c r="F319" t="s">
        <v>601</v>
      </c>
      <c r="G319" t="str">
        <f t="shared" si="4"/>
        <v>Kindergarten  Gemeinde Sankt Martin im Sulmtal, 8544 Sankt Martin im Sulmtal, Kopreinigg 51</v>
      </c>
    </row>
    <row r="320" spans="1:7" x14ac:dyDescent="0.3">
      <c r="A320">
        <v>60322001</v>
      </c>
      <c r="B320">
        <v>60345</v>
      </c>
      <c r="C320" t="s">
        <v>621</v>
      </c>
      <c r="D320" t="s">
        <v>561</v>
      </c>
      <c r="E320" t="s">
        <v>562</v>
      </c>
      <c r="F320" t="s">
        <v>563</v>
      </c>
      <c r="G320" t="str">
        <f t="shared" si="4"/>
        <v>Kindergarten  Marktgemeinde Eibiswald, 8552 Eibiswald, Hörmsdorf 211</v>
      </c>
    </row>
    <row r="321" spans="1:7" x14ac:dyDescent="0.3">
      <c r="A321">
        <v>60330003</v>
      </c>
      <c r="B321">
        <v>60348</v>
      </c>
      <c r="C321" t="s">
        <v>622</v>
      </c>
      <c r="D321" t="s">
        <v>576</v>
      </c>
      <c r="E321" t="s">
        <v>577</v>
      </c>
      <c r="F321" t="s">
        <v>623</v>
      </c>
      <c r="G321" t="str">
        <f t="shared" si="4"/>
        <v>Kindergarten  Gemeinde Sankt Stefan ob Stainz, 8511 Sankt Stefan ob Stainz, St. Stefan ob Stainz 160a</v>
      </c>
    </row>
    <row r="322" spans="1:7" x14ac:dyDescent="0.3">
      <c r="A322">
        <v>60343003</v>
      </c>
      <c r="B322">
        <v>60351</v>
      </c>
      <c r="C322" t="s">
        <v>624</v>
      </c>
      <c r="D322" t="s">
        <v>603</v>
      </c>
      <c r="E322" t="s">
        <v>604</v>
      </c>
      <c r="F322" t="s">
        <v>605</v>
      </c>
      <c r="G322" t="str">
        <f t="shared" si="4"/>
        <v>Kindergarten  Marktgemeinde Wies, 8551 Wies, Altenmarkter Straße 17</v>
      </c>
    </row>
    <row r="323" spans="1:7" x14ac:dyDescent="0.3">
      <c r="A323">
        <v>60324002</v>
      </c>
      <c r="B323">
        <v>60324</v>
      </c>
      <c r="C323" t="s">
        <v>625</v>
      </c>
      <c r="D323" t="s">
        <v>626</v>
      </c>
      <c r="E323" t="s">
        <v>627</v>
      </c>
      <c r="F323" t="s">
        <v>628</v>
      </c>
      <c r="G323" t="str">
        <f t="shared" ref="G323:G386" si="5">F323&amp;", "&amp;D323&amp;" "&amp;E323&amp;", "&amp;C323</f>
        <v>Kindergarten  Marktgemeinde Preding, 8504 Preding, Rebenweg 2</v>
      </c>
    </row>
    <row r="324" spans="1:7" x14ac:dyDescent="0.3">
      <c r="A324">
        <v>60318002</v>
      </c>
      <c r="B324">
        <v>60318</v>
      </c>
      <c r="C324" t="s">
        <v>629</v>
      </c>
      <c r="D324" t="s">
        <v>569</v>
      </c>
      <c r="E324" t="s">
        <v>570</v>
      </c>
      <c r="F324" t="s">
        <v>630</v>
      </c>
      <c r="G324" t="str">
        <f t="shared" si="5"/>
        <v>Kindergarten  Marktgemeinde Lannach, 8502 Lannach, Launeggstraße 71</v>
      </c>
    </row>
    <row r="325" spans="1:7" x14ac:dyDescent="0.3">
      <c r="A325">
        <v>60331002</v>
      </c>
      <c r="B325">
        <v>60349</v>
      </c>
      <c r="C325" t="s">
        <v>631</v>
      </c>
      <c r="D325" t="s">
        <v>632</v>
      </c>
      <c r="E325" t="s">
        <v>612</v>
      </c>
      <c r="F325" t="s">
        <v>613</v>
      </c>
      <c r="G325" t="str">
        <f t="shared" si="5"/>
        <v>Kindergarten  Marktgemeinde Bad Schwanberg, 8541 Schwanberg, Schulweg 7</v>
      </c>
    </row>
    <row r="326" spans="1:7" x14ac:dyDescent="0.3">
      <c r="A326">
        <v>60312004</v>
      </c>
      <c r="B326">
        <v>60346</v>
      </c>
      <c r="C326" t="s">
        <v>633</v>
      </c>
      <c r="D326" t="s">
        <v>615</v>
      </c>
      <c r="E326" t="s">
        <v>634</v>
      </c>
      <c r="F326" t="s">
        <v>635</v>
      </c>
      <c r="G326" t="str">
        <f t="shared" si="5"/>
        <v>Kindergarten  Marktgemeinde Groß Sankt Florian, 8522 Groß Sankt Florian, Oberer Markt 4a</v>
      </c>
    </row>
    <row r="327" spans="1:7" x14ac:dyDescent="0.3">
      <c r="A327">
        <v>60328001</v>
      </c>
      <c r="B327">
        <v>60345</v>
      </c>
      <c r="C327" t="s">
        <v>636</v>
      </c>
      <c r="D327" t="s">
        <v>637</v>
      </c>
      <c r="E327" t="s">
        <v>562</v>
      </c>
      <c r="F327" t="s">
        <v>563</v>
      </c>
      <c r="G327" t="str">
        <f t="shared" si="5"/>
        <v>Kindergarten  Marktgemeinde Eibiswald, 8553 Eibiswald, Sankt Oswald 35</v>
      </c>
    </row>
    <row r="328" spans="1:7" x14ac:dyDescent="0.3">
      <c r="A328">
        <v>60333003</v>
      </c>
      <c r="B328">
        <v>60350</v>
      </c>
      <c r="C328" t="s">
        <v>638</v>
      </c>
      <c r="D328" t="s">
        <v>589</v>
      </c>
      <c r="E328" t="s">
        <v>590</v>
      </c>
      <c r="F328" t="s">
        <v>607</v>
      </c>
      <c r="G328" t="str">
        <f t="shared" si="5"/>
        <v>Kindergarten  Marktgemeinde Stainz, 8510 Stainz, Am Stainzbach 1</v>
      </c>
    </row>
    <row r="329" spans="1:7" x14ac:dyDescent="0.3">
      <c r="A329">
        <v>60303004</v>
      </c>
      <c r="B329">
        <v>60345</v>
      </c>
      <c r="C329" t="s">
        <v>639</v>
      </c>
      <c r="D329" t="s">
        <v>561</v>
      </c>
      <c r="E329" t="s">
        <v>562</v>
      </c>
      <c r="F329" t="s">
        <v>563</v>
      </c>
      <c r="G329" t="str">
        <f t="shared" si="5"/>
        <v>Kindergarten  Marktgemeinde Eibiswald, 8552 Eibiswald, Eibiswald 234</v>
      </c>
    </row>
    <row r="330" spans="1:7" x14ac:dyDescent="0.3">
      <c r="A330">
        <v>60318005</v>
      </c>
      <c r="B330">
        <v>60318</v>
      </c>
      <c r="C330" t="s">
        <v>568</v>
      </c>
      <c r="D330" t="s">
        <v>569</v>
      </c>
      <c r="E330" t="s">
        <v>570</v>
      </c>
      <c r="F330" t="s">
        <v>630</v>
      </c>
      <c r="G330" t="str">
        <f t="shared" si="5"/>
        <v>Kindergarten  Marktgemeinde Lannach, 8502 Lannach, Hauptstraße 30</v>
      </c>
    </row>
    <row r="331" spans="1:7" x14ac:dyDescent="0.3">
      <c r="A331">
        <v>60334001</v>
      </c>
      <c r="B331">
        <v>60350</v>
      </c>
      <c r="C331" t="s">
        <v>640</v>
      </c>
      <c r="D331" t="s">
        <v>589</v>
      </c>
      <c r="E331" t="s">
        <v>590</v>
      </c>
      <c r="F331" t="s">
        <v>607</v>
      </c>
      <c r="G331" t="str">
        <f t="shared" si="5"/>
        <v>Kindergarten  Marktgemeinde Stainz, 8510 Stainz, Grafendorf 55</v>
      </c>
    </row>
    <row r="332" spans="1:7" x14ac:dyDescent="0.3">
      <c r="A332">
        <v>60310002</v>
      </c>
      <c r="B332">
        <v>60348</v>
      </c>
      <c r="C332" t="s">
        <v>641</v>
      </c>
      <c r="D332" t="s">
        <v>576</v>
      </c>
      <c r="E332" t="s">
        <v>577</v>
      </c>
      <c r="F332" t="s">
        <v>623</v>
      </c>
      <c r="G332" t="str">
        <f t="shared" si="5"/>
        <v>Kindergarten  Gemeinde Sankt Stefan ob Stainz, 8511 Sankt Stefan ob Stainz, Greisdorf 175</v>
      </c>
    </row>
    <row r="333" spans="1:7" x14ac:dyDescent="0.3">
      <c r="A333">
        <v>60302801</v>
      </c>
      <c r="B333">
        <v>60344</v>
      </c>
      <c r="C333" t="s">
        <v>580</v>
      </c>
      <c r="D333" t="s">
        <v>573</v>
      </c>
      <c r="E333" t="s">
        <v>566</v>
      </c>
      <c r="F333" t="s">
        <v>642</v>
      </c>
      <c r="G333" t="str">
        <f t="shared" si="5"/>
        <v>Kinderkrippe  Stadt Deutschlandsberg, 8530 Deutschlandsberg, Erlenweg 9</v>
      </c>
    </row>
    <row r="334" spans="1:7" x14ac:dyDescent="0.3">
      <c r="A334">
        <v>60339001</v>
      </c>
      <c r="B334">
        <v>60346</v>
      </c>
      <c r="C334" t="s">
        <v>2320</v>
      </c>
      <c r="D334" t="s">
        <v>615</v>
      </c>
      <c r="E334" t="s">
        <v>634</v>
      </c>
      <c r="F334" t="s">
        <v>635</v>
      </c>
      <c r="G334" t="str">
        <f t="shared" si="5"/>
        <v>Kindergarten  Marktgemeinde Groß Sankt Florian, 8522 Groß Sankt Florian, Unterbergla 55</v>
      </c>
    </row>
    <row r="335" spans="1:7" x14ac:dyDescent="0.3">
      <c r="A335">
        <v>60329003</v>
      </c>
      <c r="B335">
        <v>60329</v>
      </c>
      <c r="C335" t="s">
        <v>643</v>
      </c>
      <c r="D335" t="s">
        <v>644</v>
      </c>
      <c r="E335" t="s">
        <v>645</v>
      </c>
      <c r="F335" t="s">
        <v>646</v>
      </c>
      <c r="G335" t="str">
        <f t="shared" si="5"/>
        <v>Kindergarten  Gemeinde Sankt Peter im Sulmtal, 8542 Sankt Peter im Sulmtal, St. Peter 137</v>
      </c>
    </row>
    <row r="336" spans="1:7" x14ac:dyDescent="0.3">
      <c r="A336">
        <v>60305601</v>
      </c>
      <c r="B336">
        <v>60305</v>
      </c>
      <c r="C336" t="s">
        <v>647</v>
      </c>
      <c r="D336" t="s">
        <v>582</v>
      </c>
      <c r="E336" t="s">
        <v>583</v>
      </c>
      <c r="F336" t="s">
        <v>648</v>
      </c>
      <c r="G336" t="str">
        <f t="shared" si="5"/>
        <v>Kinderhaus  Marktgemeinde Frauental an der Laßnitz, 8523 Frauental an der Laßnitz, Amselweg 2</v>
      </c>
    </row>
    <row r="337" spans="1:7" x14ac:dyDescent="0.3">
      <c r="A337">
        <v>60316002</v>
      </c>
      <c r="B337">
        <v>60344</v>
      </c>
      <c r="C337" t="s">
        <v>649</v>
      </c>
      <c r="D337" t="s">
        <v>573</v>
      </c>
      <c r="E337" t="s">
        <v>566</v>
      </c>
      <c r="F337" t="s">
        <v>579</v>
      </c>
      <c r="G337" t="str">
        <f t="shared" si="5"/>
        <v>Kindergarten  Stadt Deutschlandsberg, 8530 Deutschlandsberg, Klosterwinkel 42a</v>
      </c>
    </row>
    <row r="338" spans="1:7" x14ac:dyDescent="0.3">
      <c r="A338">
        <v>60326502</v>
      </c>
      <c r="B338">
        <v>60326</v>
      </c>
      <c r="C338" t="s">
        <v>2321</v>
      </c>
      <c r="D338" t="s">
        <v>650</v>
      </c>
      <c r="E338" t="s">
        <v>651</v>
      </c>
      <c r="F338" t="s">
        <v>2322</v>
      </c>
      <c r="G338" t="str">
        <f t="shared" si="5"/>
        <v>Hort  Gemeinde Sankt Josef (Weststeiermark), 8503 Sankt Josef, St. Josef 161</v>
      </c>
    </row>
    <row r="339" spans="1:7" x14ac:dyDescent="0.3">
      <c r="A339">
        <v>60333803</v>
      </c>
      <c r="B339">
        <v>60350</v>
      </c>
      <c r="C339" t="s">
        <v>652</v>
      </c>
      <c r="D339" t="s">
        <v>589</v>
      </c>
      <c r="E339" t="s">
        <v>590</v>
      </c>
      <c r="F339" t="s">
        <v>653</v>
      </c>
      <c r="G339" t="str">
        <f t="shared" si="5"/>
        <v>Kinderkrippe  Hilfswerk Steiermark GmbH, 8510 Stainz, Technologiepark 4</v>
      </c>
    </row>
    <row r="340" spans="1:7" x14ac:dyDescent="0.3">
      <c r="A340">
        <v>60410803</v>
      </c>
      <c r="B340">
        <v>62378</v>
      </c>
      <c r="C340" t="s">
        <v>654</v>
      </c>
      <c r="D340" t="s">
        <v>655</v>
      </c>
      <c r="E340" t="s">
        <v>656</v>
      </c>
      <c r="F340" t="s">
        <v>657</v>
      </c>
      <c r="G340" t="str">
        <f t="shared" si="5"/>
        <v>Kinderkrippe  Stadt Fehring, 8350 Fehring, Kindergartenweg 4</v>
      </c>
    </row>
    <row r="341" spans="1:7" x14ac:dyDescent="0.3">
      <c r="A341">
        <v>60435001</v>
      </c>
      <c r="B341">
        <v>62379</v>
      </c>
      <c r="C341" t="s">
        <v>658</v>
      </c>
      <c r="D341" t="s">
        <v>659</v>
      </c>
      <c r="E341" t="s">
        <v>660</v>
      </c>
      <c r="F341" t="s">
        <v>661</v>
      </c>
      <c r="G341" t="str">
        <f t="shared" si="5"/>
        <v>Kindergarten  Stadt Feldbach, 8330 Feldbach, Mühldorf 106c</v>
      </c>
    </row>
    <row r="342" spans="1:7" x14ac:dyDescent="0.3">
      <c r="A342">
        <v>60411001</v>
      </c>
      <c r="B342">
        <v>62379</v>
      </c>
      <c r="C342" t="s">
        <v>662</v>
      </c>
      <c r="D342" t="s">
        <v>659</v>
      </c>
      <c r="E342" t="s">
        <v>660</v>
      </c>
      <c r="F342" t="s">
        <v>661</v>
      </c>
      <c r="G342" t="str">
        <f t="shared" si="5"/>
        <v>Kindergarten  Stadt Feldbach, 8330 Feldbach, Flurgasse 11</v>
      </c>
    </row>
    <row r="343" spans="1:7" x14ac:dyDescent="0.3">
      <c r="A343">
        <v>60411002</v>
      </c>
      <c r="B343">
        <v>62379</v>
      </c>
      <c r="C343" t="s">
        <v>663</v>
      </c>
      <c r="D343" t="s">
        <v>659</v>
      </c>
      <c r="E343" t="s">
        <v>660</v>
      </c>
      <c r="F343" t="s">
        <v>664</v>
      </c>
      <c r="G343" t="str">
        <f t="shared" si="5"/>
        <v>Kindergarten  DIGNUM Immobilien GmbH, 8330 Feldbach, Klostergasse 2</v>
      </c>
    </row>
    <row r="344" spans="1:7" x14ac:dyDescent="0.3">
      <c r="A344">
        <v>60416001</v>
      </c>
      <c r="B344">
        <v>62380</v>
      </c>
      <c r="C344" t="s">
        <v>665</v>
      </c>
      <c r="D344" t="s">
        <v>666</v>
      </c>
      <c r="E344" t="s">
        <v>667</v>
      </c>
      <c r="F344" t="s">
        <v>668</v>
      </c>
      <c r="G344" t="str">
        <f t="shared" si="5"/>
        <v>Kindergarten  Marktgemeinde Gnas, 8342 Gnas, Gnas 116</v>
      </c>
    </row>
    <row r="345" spans="1:7" x14ac:dyDescent="0.3">
      <c r="A345">
        <v>60430001</v>
      </c>
      <c r="B345">
        <v>62379</v>
      </c>
      <c r="C345" t="s">
        <v>669</v>
      </c>
      <c r="D345" t="s">
        <v>659</v>
      </c>
      <c r="E345" t="s">
        <v>660</v>
      </c>
      <c r="F345" t="s">
        <v>661</v>
      </c>
      <c r="G345" t="str">
        <f t="shared" si="5"/>
        <v>Kindergarten  Stadt Feldbach, 8330 Feldbach, Leitersdorf im Raabtal 123</v>
      </c>
    </row>
    <row r="346" spans="1:7" x14ac:dyDescent="0.3">
      <c r="A346">
        <v>60406001</v>
      </c>
      <c r="B346">
        <v>62386</v>
      </c>
      <c r="C346" t="s">
        <v>670</v>
      </c>
      <c r="D346" t="s">
        <v>671</v>
      </c>
      <c r="E346" t="s">
        <v>672</v>
      </c>
      <c r="F346" t="s">
        <v>673</v>
      </c>
      <c r="G346" t="str">
        <f t="shared" si="5"/>
        <v>Kindergarten  Marktgemeinde Riegersburg, 8313 Riegersburg, Breitenfeld 100</v>
      </c>
    </row>
    <row r="347" spans="1:7" x14ac:dyDescent="0.3">
      <c r="A347">
        <v>60453001</v>
      </c>
      <c r="B347">
        <v>62375</v>
      </c>
      <c r="C347" t="s">
        <v>674</v>
      </c>
      <c r="D347" t="s">
        <v>675</v>
      </c>
      <c r="E347" t="s">
        <v>676</v>
      </c>
      <c r="F347" t="s">
        <v>677</v>
      </c>
      <c r="G347" t="str">
        <f t="shared" si="5"/>
        <v>Kindergarten  Gemeinde Bad Gleichenberg, 8343 Bad Gleichenberg, Trautmannsdorf 2</v>
      </c>
    </row>
    <row r="348" spans="1:7" x14ac:dyDescent="0.3">
      <c r="A348">
        <v>60417001</v>
      </c>
      <c r="B348">
        <v>62379</v>
      </c>
      <c r="C348" t="s">
        <v>678</v>
      </c>
      <c r="D348" t="s">
        <v>659</v>
      </c>
      <c r="E348" t="s">
        <v>660</v>
      </c>
      <c r="F348" t="s">
        <v>661</v>
      </c>
      <c r="G348" t="str">
        <f t="shared" si="5"/>
        <v>Kindergarten  Stadt Feldbach, 8330 Feldbach, Gniebing 148</v>
      </c>
    </row>
    <row r="349" spans="1:7" x14ac:dyDescent="0.3">
      <c r="A349">
        <v>60407001</v>
      </c>
      <c r="B349">
        <v>62311</v>
      </c>
      <c r="C349" t="s">
        <v>679</v>
      </c>
      <c r="D349" t="s">
        <v>680</v>
      </c>
      <c r="E349" t="s">
        <v>681</v>
      </c>
      <c r="F349" t="s">
        <v>682</v>
      </c>
      <c r="G349" t="str">
        <f t="shared" si="5"/>
        <v>Kindergarten  Gemeinde Edelsbach bei Feldbach, 8332 Edelsbach bei Feldbach, Edelsbach 151</v>
      </c>
    </row>
    <row r="350" spans="1:7" x14ac:dyDescent="0.3">
      <c r="A350">
        <v>60448001</v>
      </c>
      <c r="B350">
        <v>62387</v>
      </c>
      <c r="C350" t="s">
        <v>683</v>
      </c>
      <c r="D350" t="s">
        <v>684</v>
      </c>
      <c r="E350" t="s">
        <v>685</v>
      </c>
      <c r="F350" t="s">
        <v>686</v>
      </c>
      <c r="G350" t="str">
        <f t="shared" si="5"/>
        <v>Kindergarten  Marktgemeinde Sankt Anna am Aigen, 8354 Sankt Anna am Aigen, Hauptstraße 17</v>
      </c>
    </row>
    <row r="351" spans="1:7" x14ac:dyDescent="0.3">
      <c r="A351">
        <v>60420002</v>
      </c>
      <c r="B351">
        <v>62378</v>
      </c>
      <c r="C351" t="s">
        <v>687</v>
      </c>
      <c r="D351" t="s">
        <v>688</v>
      </c>
      <c r="E351" t="s">
        <v>656</v>
      </c>
      <c r="F351" t="s">
        <v>689</v>
      </c>
      <c r="G351" t="str">
        <f t="shared" si="5"/>
        <v>Kindergarten  Stadt Fehring, 8361 Fehring, Hatzendorf 2</v>
      </c>
    </row>
    <row r="352" spans="1:7" x14ac:dyDescent="0.3">
      <c r="A352">
        <v>60410002</v>
      </c>
      <c r="B352">
        <v>62378</v>
      </c>
      <c r="C352" t="s">
        <v>690</v>
      </c>
      <c r="D352" t="s">
        <v>655</v>
      </c>
      <c r="E352" t="s">
        <v>656</v>
      </c>
      <c r="F352" t="s">
        <v>691</v>
      </c>
      <c r="G352" t="str">
        <f t="shared" si="5"/>
        <v>Kindergarten  Fachschule für.Land- und Ernährungswirtschaft Schloss Stein-St.Martin, 8350 Fehring, Petzelsdorf 1</v>
      </c>
    </row>
    <row r="353" spans="1:7" x14ac:dyDescent="0.3">
      <c r="A353">
        <v>60455001</v>
      </c>
      <c r="B353">
        <v>62372</v>
      </c>
      <c r="C353" t="s">
        <v>692</v>
      </c>
      <c r="D353" t="s">
        <v>693</v>
      </c>
      <c r="E353" t="s">
        <v>694</v>
      </c>
      <c r="F353" t="s">
        <v>695</v>
      </c>
      <c r="G353" t="str">
        <f t="shared" si="5"/>
        <v>Kindergarten  Gemeinde Unterlamm, 8352 Unterlamm, Unterlamm 138</v>
      </c>
    </row>
    <row r="354" spans="1:7" x14ac:dyDescent="0.3">
      <c r="A354">
        <v>60438001</v>
      </c>
      <c r="B354">
        <v>62384</v>
      </c>
      <c r="C354" t="s">
        <v>696</v>
      </c>
      <c r="D354" t="s">
        <v>697</v>
      </c>
      <c r="E354" t="s">
        <v>698</v>
      </c>
      <c r="F354" t="s">
        <v>699</v>
      </c>
      <c r="G354" t="str">
        <f t="shared" si="5"/>
        <v>Kindergarten  Marktgemeinde Paldau, 8341 Paldau, Paldau 180</v>
      </c>
    </row>
    <row r="355" spans="1:7" x14ac:dyDescent="0.3">
      <c r="A355">
        <v>60411003</v>
      </c>
      <c r="B355">
        <v>62379</v>
      </c>
      <c r="C355" t="s">
        <v>700</v>
      </c>
      <c r="D355" t="s">
        <v>659</v>
      </c>
      <c r="E355" t="s">
        <v>660</v>
      </c>
      <c r="F355" t="s">
        <v>664</v>
      </c>
      <c r="G355" t="str">
        <f t="shared" si="5"/>
        <v>Kindergarten  DIGNUM Immobilien GmbH, 8330 Feldbach, Grazer Straße 15</v>
      </c>
    </row>
    <row r="356" spans="1:7" x14ac:dyDescent="0.3">
      <c r="A356">
        <v>60449003</v>
      </c>
      <c r="B356">
        <v>62389</v>
      </c>
      <c r="C356" t="s">
        <v>701</v>
      </c>
      <c r="D356" t="s">
        <v>702</v>
      </c>
      <c r="E356" t="s">
        <v>703</v>
      </c>
      <c r="F356" t="s">
        <v>704</v>
      </c>
      <c r="G356" t="str">
        <f t="shared" si="5"/>
        <v>Kindergarten  Marktgemeinde Sankt Stefan im Rosental, 8083 Sankt Stefan im Rosental, Schulstraße 23</v>
      </c>
    </row>
    <row r="357" spans="1:7" x14ac:dyDescent="0.3">
      <c r="A357">
        <v>60410003</v>
      </c>
      <c r="B357">
        <v>62378</v>
      </c>
      <c r="C357" t="s">
        <v>654</v>
      </c>
      <c r="D357" t="s">
        <v>655</v>
      </c>
      <c r="E357" t="s">
        <v>656</v>
      </c>
      <c r="F357" t="s">
        <v>689</v>
      </c>
      <c r="G357" t="str">
        <f t="shared" si="5"/>
        <v>Kindergarten  Stadt Fehring, 8350 Fehring, Kindergartenweg 4</v>
      </c>
    </row>
    <row r="358" spans="1:7" x14ac:dyDescent="0.3">
      <c r="A358">
        <v>60411004</v>
      </c>
      <c r="B358">
        <v>62379</v>
      </c>
      <c r="C358" t="s">
        <v>700</v>
      </c>
      <c r="D358" t="s">
        <v>659</v>
      </c>
      <c r="E358" t="s">
        <v>660</v>
      </c>
      <c r="F358" t="s">
        <v>711</v>
      </c>
      <c r="G358" t="str">
        <f t="shared" si="5"/>
        <v>Heilpaedagogischer Kindergarten  Stadt Feldbach, 8330 Feldbach, Grazer Straße 15</v>
      </c>
    </row>
    <row r="359" spans="1:7" x14ac:dyDescent="0.3">
      <c r="A359">
        <v>60418002</v>
      </c>
      <c r="B359">
        <v>62379</v>
      </c>
      <c r="C359" t="s">
        <v>712</v>
      </c>
      <c r="D359" t="s">
        <v>659</v>
      </c>
      <c r="E359" t="s">
        <v>660</v>
      </c>
      <c r="F359" t="s">
        <v>661</v>
      </c>
      <c r="G359" t="str">
        <f t="shared" si="5"/>
        <v>Kindergarten  Stadt Feldbach, 8330 Feldbach, Gossendorf 23</v>
      </c>
    </row>
    <row r="360" spans="1:7" x14ac:dyDescent="0.3">
      <c r="A360">
        <v>60442001</v>
      </c>
      <c r="B360">
        <v>62385</v>
      </c>
      <c r="C360" t="s">
        <v>713</v>
      </c>
      <c r="D360" t="s">
        <v>714</v>
      </c>
      <c r="E360" t="s">
        <v>715</v>
      </c>
      <c r="F360" t="s">
        <v>716</v>
      </c>
      <c r="G360" t="str">
        <f t="shared" si="5"/>
        <v>Kindergarten  Gemeinde Pirching am Traubenberg, 8081 Pirching am Traubenberg, Pirching 110</v>
      </c>
    </row>
    <row r="361" spans="1:7" x14ac:dyDescent="0.3">
      <c r="A361">
        <v>60447003</v>
      </c>
      <c r="B361">
        <v>62386</v>
      </c>
      <c r="C361" t="s">
        <v>717</v>
      </c>
      <c r="D361" t="s">
        <v>718</v>
      </c>
      <c r="E361" t="s">
        <v>672</v>
      </c>
      <c r="F361" t="s">
        <v>673</v>
      </c>
      <c r="G361" t="str">
        <f t="shared" si="5"/>
        <v>Kindergarten  Marktgemeinde Riegersburg, 8333 Riegersburg, Riegersburg 33</v>
      </c>
    </row>
    <row r="362" spans="1:7" x14ac:dyDescent="0.3">
      <c r="A362">
        <v>60404004</v>
      </c>
      <c r="B362">
        <v>62375</v>
      </c>
      <c r="C362" t="s">
        <v>719</v>
      </c>
      <c r="D362" t="s">
        <v>720</v>
      </c>
      <c r="E362" t="s">
        <v>676</v>
      </c>
      <c r="F362" t="s">
        <v>677</v>
      </c>
      <c r="G362" t="str">
        <f t="shared" si="5"/>
        <v>Kindergarten  Gemeinde Bad Gleichenberg, 8344 Bad Gleichenberg, Bairisch Kölldorf 264</v>
      </c>
    </row>
    <row r="363" spans="1:7" x14ac:dyDescent="0.3">
      <c r="A363">
        <v>60431001</v>
      </c>
      <c r="B363">
        <v>62386</v>
      </c>
      <c r="C363" t="s">
        <v>721</v>
      </c>
      <c r="D363" t="s">
        <v>722</v>
      </c>
      <c r="E363" t="s">
        <v>672</v>
      </c>
      <c r="F363" t="s">
        <v>673</v>
      </c>
      <c r="G363" t="str">
        <f t="shared" si="5"/>
        <v>Kindergarten  Marktgemeinde Riegersburg, 8334 Riegersburg, Lödersdorf I 35</v>
      </c>
    </row>
    <row r="364" spans="1:7" x14ac:dyDescent="0.3">
      <c r="A364">
        <v>60440001</v>
      </c>
      <c r="B364">
        <v>62378</v>
      </c>
      <c r="C364" t="s">
        <v>723</v>
      </c>
      <c r="D364" t="s">
        <v>655</v>
      </c>
      <c r="E364" t="s">
        <v>656</v>
      </c>
      <c r="F364" t="s">
        <v>689</v>
      </c>
      <c r="G364" t="str">
        <f t="shared" si="5"/>
        <v>Kindergarten  Stadt Fehring, 8350 Fehring, Pertlstein 246</v>
      </c>
    </row>
    <row r="365" spans="1:7" x14ac:dyDescent="0.3">
      <c r="A365">
        <v>60456005</v>
      </c>
      <c r="B365">
        <v>62381</v>
      </c>
      <c r="C365" t="s">
        <v>724</v>
      </c>
      <c r="D365" t="s">
        <v>725</v>
      </c>
      <c r="E365" t="s">
        <v>726</v>
      </c>
      <c r="F365" t="s">
        <v>727</v>
      </c>
      <c r="G365" t="str">
        <f t="shared" si="5"/>
        <v>Kindergarten  Marktgemeinde Kirchbach-Zerlach, 8082 Kirchbach-Zerlach, Dörfla 52</v>
      </c>
    </row>
    <row r="366" spans="1:7" x14ac:dyDescent="0.3">
      <c r="A366">
        <v>60404601</v>
      </c>
      <c r="B366">
        <v>62375</v>
      </c>
      <c r="C366" t="s">
        <v>719</v>
      </c>
      <c r="D366" t="s">
        <v>720</v>
      </c>
      <c r="E366" t="s">
        <v>676</v>
      </c>
      <c r="F366" t="s">
        <v>728</v>
      </c>
      <c r="G366" t="str">
        <f t="shared" si="5"/>
        <v>Kinderhaus  Gemeinde Bad Gleichenberg, 8344 Bad Gleichenberg, Bairisch Kölldorf 264</v>
      </c>
    </row>
    <row r="367" spans="1:7" x14ac:dyDescent="0.3">
      <c r="A367">
        <v>60416002</v>
      </c>
      <c r="B367">
        <v>62380</v>
      </c>
      <c r="C367" t="s">
        <v>729</v>
      </c>
      <c r="D367" t="s">
        <v>666</v>
      </c>
      <c r="E367" t="s">
        <v>667</v>
      </c>
      <c r="F367" t="s">
        <v>668</v>
      </c>
      <c r="G367" t="str">
        <f t="shared" si="5"/>
        <v>Kindergarten  Marktgemeinde Gnas, 8342 Gnas, Gnas 116a</v>
      </c>
    </row>
    <row r="368" spans="1:7" x14ac:dyDescent="0.3">
      <c r="A368">
        <v>60425003</v>
      </c>
      <c r="B368">
        <v>62381</v>
      </c>
      <c r="C368" t="s">
        <v>730</v>
      </c>
      <c r="D368" t="s">
        <v>725</v>
      </c>
      <c r="E368" t="s">
        <v>726</v>
      </c>
      <c r="F368" t="s">
        <v>727</v>
      </c>
      <c r="G368" t="str">
        <f t="shared" si="5"/>
        <v>Kindergarten  Marktgemeinde Kirchbach-Zerlach, 8082 Kirchbach-Zerlach, Kirchbach in Steiermark 226</v>
      </c>
    </row>
    <row r="369" spans="1:7" x14ac:dyDescent="0.3">
      <c r="A369">
        <v>60433001</v>
      </c>
      <c r="B369">
        <v>62375</v>
      </c>
      <c r="C369" t="s">
        <v>731</v>
      </c>
      <c r="D369" t="s">
        <v>720</v>
      </c>
      <c r="E369" t="s">
        <v>676</v>
      </c>
      <c r="F369" t="s">
        <v>677</v>
      </c>
      <c r="G369" t="str">
        <f t="shared" si="5"/>
        <v>Kindergarten  Gemeinde Bad Gleichenberg, 8344 Bad Gleichenberg, Merkendorf 123</v>
      </c>
    </row>
    <row r="370" spans="1:7" x14ac:dyDescent="0.3">
      <c r="A370">
        <v>60401001</v>
      </c>
      <c r="B370">
        <v>62379</v>
      </c>
      <c r="C370" t="s">
        <v>732</v>
      </c>
      <c r="D370" t="s">
        <v>659</v>
      </c>
      <c r="E370" t="s">
        <v>660</v>
      </c>
      <c r="F370" t="s">
        <v>661</v>
      </c>
      <c r="G370" t="str">
        <f t="shared" si="5"/>
        <v>Kindergarten  Stadt Feldbach, 8330 Feldbach, Wetzelsdorf 160</v>
      </c>
    </row>
    <row r="371" spans="1:7" x14ac:dyDescent="0.3">
      <c r="A371">
        <v>60403004</v>
      </c>
      <c r="B371">
        <v>62375</v>
      </c>
      <c r="C371" t="s">
        <v>733</v>
      </c>
      <c r="D371" t="s">
        <v>720</v>
      </c>
      <c r="E371" t="s">
        <v>676</v>
      </c>
      <c r="F371" t="s">
        <v>677</v>
      </c>
      <c r="G371" t="str">
        <f t="shared" si="5"/>
        <v>Kindergarten  Gemeinde Bad Gleichenberg, 8344 Bad Gleichenberg, Ringstraße 47</v>
      </c>
    </row>
    <row r="372" spans="1:7" x14ac:dyDescent="0.3">
      <c r="A372">
        <v>60416801</v>
      </c>
      <c r="B372">
        <v>62380</v>
      </c>
      <c r="C372" t="s">
        <v>665</v>
      </c>
      <c r="D372" t="s">
        <v>666</v>
      </c>
      <c r="E372" t="s">
        <v>667</v>
      </c>
      <c r="F372" t="s">
        <v>734</v>
      </c>
      <c r="G372" t="str">
        <f t="shared" si="5"/>
        <v>Kinderkrippe  Marktgemeinde Gnas, 8342 Gnas, Gnas 116</v>
      </c>
    </row>
    <row r="373" spans="1:7" x14ac:dyDescent="0.3">
      <c r="A373">
        <v>60421003</v>
      </c>
      <c r="B373">
        <v>62378</v>
      </c>
      <c r="C373" t="s">
        <v>737</v>
      </c>
      <c r="D373" t="s">
        <v>655</v>
      </c>
      <c r="E373" t="s">
        <v>656</v>
      </c>
      <c r="F373" t="s">
        <v>689</v>
      </c>
      <c r="G373" t="str">
        <f t="shared" si="5"/>
        <v>Kindergarten  Stadt Fehring, 8350 Fehring, Hohenbrugg an der Raab 52</v>
      </c>
    </row>
    <row r="374" spans="1:7" x14ac:dyDescent="0.3">
      <c r="A374">
        <v>60453801</v>
      </c>
      <c r="B374">
        <v>62375</v>
      </c>
      <c r="C374" t="s">
        <v>674</v>
      </c>
      <c r="D374" t="s">
        <v>675</v>
      </c>
      <c r="E374" t="s">
        <v>676</v>
      </c>
      <c r="F374" t="s">
        <v>738</v>
      </c>
      <c r="G374" t="str">
        <f t="shared" si="5"/>
        <v>Kinderkrippe  Gemeinde Bad Gleichenberg, 8343 Bad Gleichenberg, Trautmannsdorf 2</v>
      </c>
    </row>
    <row r="375" spans="1:7" x14ac:dyDescent="0.3">
      <c r="A375">
        <v>60435801</v>
      </c>
      <c r="B375">
        <v>62379</v>
      </c>
      <c r="C375" t="s">
        <v>739</v>
      </c>
      <c r="D375" t="s">
        <v>659</v>
      </c>
      <c r="E375" t="s">
        <v>660</v>
      </c>
      <c r="F375" t="s">
        <v>740</v>
      </c>
      <c r="G375" t="str">
        <f t="shared" si="5"/>
        <v>Kinderkrippe  Topos Liegenschaftsverwaltungs GmbH, 8330 Feldbach, Mühldorf 106b</v>
      </c>
    </row>
    <row r="376" spans="1:7" x14ac:dyDescent="0.3">
      <c r="A376">
        <v>60503002</v>
      </c>
      <c r="B376">
        <v>62206</v>
      </c>
      <c r="C376" t="s">
        <v>741</v>
      </c>
      <c r="D376" t="s">
        <v>742</v>
      </c>
      <c r="E376" t="s">
        <v>743</v>
      </c>
      <c r="F376" t="s">
        <v>744</v>
      </c>
      <c r="G376" t="str">
        <f t="shared" si="5"/>
        <v>Kindergarten  Röm.-kath. Pfarre Burgau, 8291 Burgau, Schlossweg 260</v>
      </c>
    </row>
    <row r="377" spans="1:7" x14ac:dyDescent="0.3">
      <c r="A377">
        <v>60504001</v>
      </c>
      <c r="B377">
        <v>62267</v>
      </c>
      <c r="C377" t="s">
        <v>745</v>
      </c>
      <c r="D377" t="s">
        <v>746</v>
      </c>
      <c r="E377" t="s">
        <v>747</v>
      </c>
      <c r="F377" t="s">
        <v>749</v>
      </c>
      <c r="G377" t="str">
        <f t="shared" si="5"/>
        <v>Kindergarten  Stadt Fürstenfeld, 8280 Fürstenfeld, Kommendegasse 13</v>
      </c>
    </row>
    <row r="378" spans="1:7" x14ac:dyDescent="0.3">
      <c r="A378">
        <v>60504002</v>
      </c>
      <c r="B378">
        <v>62267</v>
      </c>
      <c r="C378" t="s">
        <v>748</v>
      </c>
      <c r="D378" t="s">
        <v>746</v>
      </c>
      <c r="E378" t="s">
        <v>747</v>
      </c>
      <c r="F378" t="s">
        <v>749</v>
      </c>
      <c r="G378" t="str">
        <f t="shared" si="5"/>
        <v>Kindergarten  Stadt Fürstenfeld, 8280 Fürstenfeld, Burgenlandstraße 6a</v>
      </c>
    </row>
    <row r="379" spans="1:7" x14ac:dyDescent="0.3">
      <c r="A379">
        <v>60509001</v>
      </c>
      <c r="B379">
        <v>62273</v>
      </c>
      <c r="C379" t="s">
        <v>750</v>
      </c>
      <c r="D379" t="s">
        <v>751</v>
      </c>
      <c r="E379" t="s">
        <v>752</v>
      </c>
      <c r="F379" t="s">
        <v>753</v>
      </c>
      <c r="G379" t="str">
        <f t="shared" si="5"/>
        <v>Kindergarten  Gemeinde Bad Loipersdorf, 8282 Loipersdorf bei Fürstenfeld, Schulstraße 207</v>
      </c>
    </row>
    <row r="380" spans="1:7" x14ac:dyDescent="0.3">
      <c r="A380">
        <v>60508001</v>
      </c>
      <c r="B380">
        <v>62271</v>
      </c>
      <c r="C380" t="s">
        <v>754</v>
      </c>
      <c r="D380" t="s">
        <v>755</v>
      </c>
      <c r="E380" t="s">
        <v>756</v>
      </c>
      <c r="F380" t="s">
        <v>757</v>
      </c>
      <c r="G380" t="str">
        <f t="shared" si="5"/>
        <v>Kindergarten  Marktgemeinde Ilz, 8262 Ilz, Ilz 196</v>
      </c>
    </row>
    <row r="381" spans="1:7" x14ac:dyDescent="0.3">
      <c r="A381">
        <v>60502003</v>
      </c>
      <c r="B381">
        <v>62202</v>
      </c>
      <c r="C381" t="s">
        <v>758</v>
      </c>
      <c r="D381" t="s">
        <v>759</v>
      </c>
      <c r="E381" t="s">
        <v>760</v>
      </c>
      <c r="F381" t="s">
        <v>761</v>
      </c>
      <c r="G381" t="str">
        <f t="shared" si="5"/>
        <v>Kindergarten  Gemeinde Bad Blumau, 8283 Bad Blumau, Lindegg 58</v>
      </c>
    </row>
    <row r="382" spans="1:7" x14ac:dyDescent="0.3">
      <c r="A382">
        <v>60512002</v>
      </c>
      <c r="B382">
        <v>62252</v>
      </c>
      <c r="C382" t="s">
        <v>762</v>
      </c>
      <c r="D382" t="s">
        <v>763</v>
      </c>
      <c r="E382" t="s">
        <v>764</v>
      </c>
      <c r="F382" t="s">
        <v>765</v>
      </c>
      <c r="G382" t="str">
        <f t="shared" si="5"/>
        <v>Kindergarten  Gemeinde Söchau, 8362 Söchau, Söchau 132</v>
      </c>
    </row>
    <row r="383" spans="1:7" x14ac:dyDescent="0.3">
      <c r="A383">
        <v>60511001</v>
      </c>
      <c r="B383">
        <v>62232</v>
      </c>
      <c r="C383" t="s">
        <v>766</v>
      </c>
      <c r="D383" t="s">
        <v>767</v>
      </c>
      <c r="E383" t="s">
        <v>768</v>
      </c>
      <c r="F383" t="s">
        <v>769</v>
      </c>
      <c r="G383" t="str">
        <f t="shared" si="5"/>
        <v>Kindergarten  Gemeinde Ottendorf an der Rittschein, 8312 Ottendorf an der Rittschein, Ottendorf 5</v>
      </c>
    </row>
    <row r="384" spans="1:7" x14ac:dyDescent="0.3">
      <c r="A384">
        <v>60514001</v>
      </c>
      <c r="B384">
        <v>62267</v>
      </c>
      <c r="C384" t="s">
        <v>770</v>
      </c>
      <c r="D384" t="s">
        <v>763</v>
      </c>
      <c r="E384" t="s">
        <v>747</v>
      </c>
      <c r="F384" t="s">
        <v>749</v>
      </c>
      <c r="G384" t="str">
        <f t="shared" si="5"/>
        <v>Kindergarten  Stadt Fürstenfeld, 8362 Fürstenfeld, Übersbach 2</v>
      </c>
    </row>
    <row r="385" spans="1:7" x14ac:dyDescent="0.3">
      <c r="A385">
        <v>60507002</v>
      </c>
      <c r="B385">
        <v>62269</v>
      </c>
      <c r="C385" t="s">
        <v>771</v>
      </c>
      <c r="D385" t="s">
        <v>772</v>
      </c>
      <c r="E385" t="s">
        <v>773</v>
      </c>
      <c r="F385" t="s">
        <v>774</v>
      </c>
      <c r="G385" t="str">
        <f t="shared" si="5"/>
        <v>Kindergarten  Gemeinde Großwilfersdorf, 8264 Großwilfersdorf, Hainersdorf 26</v>
      </c>
    </row>
    <row r="386" spans="1:7" x14ac:dyDescent="0.3">
      <c r="A386">
        <v>60510001</v>
      </c>
      <c r="B386">
        <v>62271</v>
      </c>
      <c r="C386" t="s">
        <v>775</v>
      </c>
      <c r="D386" t="s">
        <v>755</v>
      </c>
      <c r="E386" t="s">
        <v>756</v>
      </c>
      <c r="F386" t="s">
        <v>757</v>
      </c>
      <c r="G386" t="str">
        <f t="shared" si="5"/>
        <v>Kindergarten  Marktgemeinde Ilz, 8262 Ilz, Nestelbach 74</v>
      </c>
    </row>
    <row r="387" spans="1:7" x14ac:dyDescent="0.3">
      <c r="A387">
        <v>60501001</v>
      </c>
      <c r="B387">
        <v>62267</v>
      </c>
      <c r="C387" t="s">
        <v>776</v>
      </c>
      <c r="D387" t="s">
        <v>746</v>
      </c>
      <c r="E387" t="s">
        <v>747</v>
      </c>
      <c r="F387" t="s">
        <v>749</v>
      </c>
      <c r="G387" t="str">
        <f t="shared" ref="G387:G450" si="6">F387&amp;", "&amp;D387&amp;" "&amp;E387&amp;", "&amp;C387</f>
        <v>Kindergarten  Stadt Fürstenfeld, 8280 Fürstenfeld, Altenmarkt b. F. 166</v>
      </c>
    </row>
    <row r="388" spans="1:7" x14ac:dyDescent="0.3">
      <c r="A388">
        <v>60506001</v>
      </c>
      <c r="B388">
        <v>62269</v>
      </c>
      <c r="C388" t="s">
        <v>777</v>
      </c>
      <c r="D388" t="s">
        <v>778</v>
      </c>
      <c r="E388" t="s">
        <v>773</v>
      </c>
      <c r="F388" t="s">
        <v>774</v>
      </c>
      <c r="G388" t="str">
        <f t="shared" si="6"/>
        <v>Kindergarten  Gemeinde Großwilfersdorf, 8263 Großwilfersdorf, Großwilfersdorf 68</v>
      </c>
    </row>
    <row r="389" spans="1:7" x14ac:dyDescent="0.3">
      <c r="A389">
        <v>60505002</v>
      </c>
      <c r="B389">
        <v>62216</v>
      </c>
      <c r="C389" t="s">
        <v>779</v>
      </c>
      <c r="D389" t="s">
        <v>780</v>
      </c>
      <c r="E389" t="s">
        <v>781</v>
      </c>
      <c r="F389" t="s">
        <v>782</v>
      </c>
      <c r="G389" t="str">
        <f t="shared" si="6"/>
        <v>Kindergarten  Röm.-kath. Pfarre Großsteinbach, 8265 Großsteinbach, Großsteinbach 5</v>
      </c>
    </row>
    <row r="390" spans="1:7" x14ac:dyDescent="0.3">
      <c r="A390">
        <v>60502004</v>
      </c>
      <c r="B390">
        <v>62202</v>
      </c>
      <c r="C390" t="s">
        <v>758</v>
      </c>
      <c r="D390" t="s">
        <v>759</v>
      </c>
      <c r="E390" t="s">
        <v>760</v>
      </c>
      <c r="F390" t="s">
        <v>783</v>
      </c>
      <c r="G390" t="str">
        <f t="shared" si="6"/>
        <v>Heilpaedagogischer Kindergarten  Gemeinde Bad Blumau, 8283 Bad Blumau, Lindegg 58</v>
      </c>
    </row>
    <row r="391" spans="1:7" x14ac:dyDescent="0.3">
      <c r="A391">
        <v>60504501</v>
      </c>
      <c r="B391">
        <v>62267</v>
      </c>
      <c r="C391" t="s">
        <v>745</v>
      </c>
      <c r="D391" t="s">
        <v>746</v>
      </c>
      <c r="E391" t="s">
        <v>747</v>
      </c>
      <c r="F391" t="s">
        <v>2323</v>
      </c>
      <c r="G391" t="str">
        <f t="shared" si="6"/>
        <v>Hort  Röm.-kath. Pfarre Fürstenfeld, 8280 Fürstenfeld, Kommendegasse 13</v>
      </c>
    </row>
    <row r="392" spans="1:7" x14ac:dyDescent="0.3">
      <c r="A392">
        <v>60504801</v>
      </c>
      <c r="B392">
        <v>62267</v>
      </c>
      <c r="C392" t="s">
        <v>748</v>
      </c>
      <c r="D392" t="s">
        <v>746</v>
      </c>
      <c r="E392" t="s">
        <v>747</v>
      </c>
      <c r="F392" t="s">
        <v>784</v>
      </c>
      <c r="G392" t="str">
        <f t="shared" si="6"/>
        <v>Kinderkrippe  Stadt Fürstenfeld, 8280 Fürstenfeld, Burgenlandstraße 6a</v>
      </c>
    </row>
    <row r="393" spans="1:7" x14ac:dyDescent="0.3">
      <c r="A393">
        <v>60509002</v>
      </c>
      <c r="B393">
        <v>62273</v>
      </c>
      <c r="C393" t="s">
        <v>785</v>
      </c>
      <c r="D393" t="s">
        <v>751</v>
      </c>
      <c r="E393" t="s">
        <v>752</v>
      </c>
      <c r="F393" t="s">
        <v>233</v>
      </c>
      <c r="G393" t="str">
        <f t="shared" si="6"/>
        <v>Kindergarten  RdK Steiermark GmbH, 8282 Loipersdorf bei Fürstenfeld, Thermenstraße 152</v>
      </c>
    </row>
    <row r="394" spans="1:7" x14ac:dyDescent="0.3">
      <c r="A394">
        <v>60504011</v>
      </c>
      <c r="B394">
        <v>62267</v>
      </c>
      <c r="C394" t="s">
        <v>786</v>
      </c>
      <c r="D394" t="s">
        <v>746</v>
      </c>
      <c r="E394" t="s">
        <v>747</v>
      </c>
      <c r="F394" t="s">
        <v>749</v>
      </c>
      <c r="G394" t="str">
        <f t="shared" si="6"/>
        <v>Kindergarten  Stadt Fürstenfeld, 8280 Fürstenfeld, Burgenlandstraße 6c</v>
      </c>
    </row>
    <row r="395" spans="1:7" x14ac:dyDescent="0.3">
      <c r="A395">
        <v>60646003</v>
      </c>
      <c r="B395">
        <v>60646</v>
      </c>
      <c r="C395" t="s">
        <v>787</v>
      </c>
      <c r="D395" t="s">
        <v>419</v>
      </c>
      <c r="E395" t="s">
        <v>788</v>
      </c>
      <c r="F395" t="s">
        <v>789</v>
      </c>
      <c r="G395" t="str">
        <f t="shared" si="6"/>
        <v>Kindergarten  Gemeinde Stattegg, 8046 Stattegg, Am Ursprung 1</v>
      </c>
    </row>
    <row r="396" spans="1:7" x14ac:dyDescent="0.3">
      <c r="A396">
        <v>60617003</v>
      </c>
      <c r="B396">
        <v>60617</v>
      </c>
      <c r="C396" t="s">
        <v>790</v>
      </c>
      <c r="D396" t="s">
        <v>791</v>
      </c>
      <c r="E396" t="s">
        <v>792</v>
      </c>
      <c r="F396" t="s">
        <v>793</v>
      </c>
      <c r="G396" t="str">
        <f t="shared" si="6"/>
        <v>Kindergarten  Gemeinde Hart bei Graz, 8075 Hart bei Graz, Schulgasse 1b</v>
      </c>
    </row>
    <row r="397" spans="1:7" x14ac:dyDescent="0.3">
      <c r="A397">
        <v>60618002</v>
      </c>
      <c r="B397">
        <v>60618</v>
      </c>
      <c r="C397" t="s">
        <v>794</v>
      </c>
      <c r="D397" t="s">
        <v>795</v>
      </c>
      <c r="E397" t="s">
        <v>796</v>
      </c>
      <c r="F397" t="s">
        <v>797</v>
      </c>
      <c r="G397" t="str">
        <f t="shared" si="6"/>
        <v>Kindergarten  Gemeinde Haselsdorf-Tobelbad, 8144 Haselsdorf-Tobelbad, Badstraße 5</v>
      </c>
    </row>
    <row r="398" spans="1:7" x14ac:dyDescent="0.3">
      <c r="A398">
        <v>60603004</v>
      </c>
      <c r="B398">
        <v>60659</v>
      </c>
      <c r="C398" t="s">
        <v>798</v>
      </c>
      <c r="D398" t="s">
        <v>799</v>
      </c>
      <c r="E398" t="s">
        <v>800</v>
      </c>
      <c r="F398" t="s">
        <v>801</v>
      </c>
      <c r="G398" t="str">
        <f t="shared" si="6"/>
        <v>Kindergarten  Verein SOS-Kinderdorf, 8114 Deutschfeistritz, Schlossweg 19</v>
      </c>
    </row>
    <row r="399" spans="1:7" x14ac:dyDescent="0.3">
      <c r="A399">
        <v>60626003</v>
      </c>
      <c r="B399">
        <v>60626</v>
      </c>
      <c r="C399" t="s">
        <v>802</v>
      </c>
      <c r="D399" t="s">
        <v>803</v>
      </c>
      <c r="E399" t="s">
        <v>804</v>
      </c>
      <c r="F399" t="s">
        <v>805</v>
      </c>
      <c r="G399" t="str">
        <f t="shared" si="6"/>
        <v>Kindergarten  Marktgemeinde Kumberg, 8062 Kumberg, Gschwendter Straße 73</v>
      </c>
    </row>
    <row r="400" spans="1:7" x14ac:dyDescent="0.3">
      <c r="A400">
        <v>60633002</v>
      </c>
      <c r="B400">
        <v>60669</v>
      </c>
      <c r="C400" t="s">
        <v>806</v>
      </c>
      <c r="D400" t="s">
        <v>232</v>
      </c>
      <c r="E400" t="s">
        <v>807</v>
      </c>
      <c r="F400" t="s">
        <v>808</v>
      </c>
      <c r="G400" t="str">
        <f t="shared" si="6"/>
        <v>Kindergarten  Gemeinde Seiersberg-Pirka, 8054 Seiersberg-Pirka, Dorfstraße 22</v>
      </c>
    </row>
    <row r="401" spans="1:7" x14ac:dyDescent="0.3">
      <c r="A401">
        <v>60653801</v>
      </c>
      <c r="B401">
        <v>60653</v>
      </c>
      <c r="C401" t="s">
        <v>809</v>
      </c>
      <c r="D401" t="s">
        <v>810</v>
      </c>
      <c r="E401" t="s">
        <v>811</v>
      </c>
      <c r="F401" t="s">
        <v>812</v>
      </c>
      <c r="G401" t="str">
        <f t="shared" si="6"/>
        <v>Kinderkrippe  Verein "Wiki Vasoldsberg", 8076 Vasoldsberg, Sportstraße 2</v>
      </c>
    </row>
    <row r="402" spans="1:7" x14ac:dyDescent="0.3">
      <c r="A402">
        <v>60612002</v>
      </c>
      <c r="B402">
        <v>60667</v>
      </c>
      <c r="C402" t="s">
        <v>813</v>
      </c>
      <c r="D402" t="s">
        <v>814</v>
      </c>
      <c r="E402" t="s">
        <v>815</v>
      </c>
      <c r="F402" t="s">
        <v>816</v>
      </c>
      <c r="G402" t="str">
        <f t="shared" si="6"/>
        <v>Kindergarten  Marktgemeinde Raaba-Grambach, 8074 Raaba-Grambach, Hauptstraße 57</v>
      </c>
    </row>
    <row r="403" spans="1:7" x14ac:dyDescent="0.3">
      <c r="A403">
        <v>60624502</v>
      </c>
      <c r="B403">
        <v>60624</v>
      </c>
      <c r="C403" t="s">
        <v>2324</v>
      </c>
      <c r="D403" t="s">
        <v>817</v>
      </c>
      <c r="E403" t="s">
        <v>818</v>
      </c>
      <c r="F403" t="s">
        <v>2325</v>
      </c>
      <c r="G403" t="str">
        <f t="shared" si="6"/>
        <v>Hort  Marktgemeinde Kalsdorf bei Graz, 8401 Kalsdorf bei Graz, Hauptstraße 130</v>
      </c>
    </row>
    <row r="404" spans="1:7" x14ac:dyDescent="0.3">
      <c r="A404">
        <v>60608001</v>
      </c>
      <c r="B404">
        <v>60608</v>
      </c>
      <c r="C404" t="s">
        <v>819</v>
      </c>
      <c r="D404" t="s">
        <v>820</v>
      </c>
      <c r="E404" t="s">
        <v>821</v>
      </c>
      <c r="F404" t="s">
        <v>822</v>
      </c>
      <c r="G404" t="str">
        <f t="shared" si="6"/>
        <v>Kindergarten  Röm.-kath. Pfarre Feldkirchen bei Graz, 8073 Feldkirchen bei Graz, Feldkirchner Straße 225</v>
      </c>
    </row>
    <row r="405" spans="1:7" x14ac:dyDescent="0.3">
      <c r="A405">
        <v>60604006</v>
      </c>
      <c r="B405">
        <v>60660</v>
      </c>
      <c r="C405" t="s">
        <v>823</v>
      </c>
      <c r="D405" t="s">
        <v>824</v>
      </c>
      <c r="E405" t="s">
        <v>825</v>
      </c>
      <c r="F405" t="s">
        <v>826</v>
      </c>
      <c r="G405" t="str">
        <f t="shared" si="6"/>
        <v>Kindergarten  Verein "Leben-Lernen-Wachsen", 8143 Dobl-Zwaring, Oberberg 7</v>
      </c>
    </row>
    <row r="406" spans="1:7" x14ac:dyDescent="0.3">
      <c r="A406">
        <v>60607003</v>
      </c>
      <c r="B406">
        <v>60664</v>
      </c>
      <c r="C406" t="s">
        <v>827</v>
      </c>
      <c r="D406" t="s">
        <v>828</v>
      </c>
      <c r="E406" t="s">
        <v>829</v>
      </c>
      <c r="F406" t="s">
        <v>830</v>
      </c>
      <c r="G406" t="str">
        <f t="shared" si="6"/>
        <v>Kindergarten  Marktgemeinde Gratwein-Straßengel, 8112 Gratwein-Straßengel, Schirning 84a</v>
      </c>
    </row>
    <row r="407" spans="1:7" x14ac:dyDescent="0.3">
      <c r="A407">
        <v>60608502</v>
      </c>
      <c r="B407">
        <v>60608</v>
      </c>
      <c r="C407" t="s">
        <v>2326</v>
      </c>
      <c r="D407" t="s">
        <v>820</v>
      </c>
      <c r="E407" t="s">
        <v>821</v>
      </c>
      <c r="F407" t="s">
        <v>2327</v>
      </c>
      <c r="G407" t="str">
        <f t="shared" si="6"/>
        <v>Hort  Marktgemeinde Feldkirchen bei Graz, 8073 Feldkirchen bei Graz, Triester Straße 76</v>
      </c>
    </row>
    <row r="408" spans="1:7" x14ac:dyDescent="0.3">
      <c r="A408">
        <v>60636001</v>
      </c>
      <c r="B408">
        <v>60663</v>
      </c>
      <c r="C408" t="s">
        <v>831</v>
      </c>
      <c r="D408" t="s">
        <v>832</v>
      </c>
      <c r="E408" t="s">
        <v>833</v>
      </c>
      <c r="F408" t="s">
        <v>834</v>
      </c>
      <c r="G408" t="str">
        <f t="shared" si="6"/>
        <v>Kindergarten  Stadt Frohnleiten, 8131 Frohnleiten, Röthelstein 20</v>
      </c>
    </row>
    <row r="409" spans="1:7" x14ac:dyDescent="0.3">
      <c r="A409">
        <v>60644008</v>
      </c>
      <c r="B409">
        <v>60669</v>
      </c>
      <c r="C409" t="s">
        <v>835</v>
      </c>
      <c r="D409" t="s">
        <v>232</v>
      </c>
      <c r="E409" t="s">
        <v>807</v>
      </c>
      <c r="F409" t="s">
        <v>808</v>
      </c>
      <c r="G409" t="str">
        <f t="shared" si="6"/>
        <v>Kindergarten  Gemeinde Seiersberg-Pirka, 8054 Seiersberg-Pirka, Heidenreichring 41</v>
      </c>
    </row>
    <row r="410" spans="1:7" x14ac:dyDescent="0.3">
      <c r="A410">
        <v>60613009</v>
      </c>
      <c r="B410">
        <v>60613</v>
      </c>
      <c r="C410" t="s">
        <v>836</v>
      </c>
      <c r="D410" t="s">
        <v>837</v>
      </c>
      <c r="E410" t="s">
        <v>838</v>
      </c>
      <c r="F410" t="s">
        <v>839</v>
      </c>
      <c r="G410" t="str">
        <f t="shared" si="6"/>
        <v>Kindergarten  Marktgemeinde Gratkorn, 8101 Gratkorn, Kindergartenweg 2</v>
      </c>
    </row>
    <row r="411" spans="1:7" x14ac:dyDescent="0.3">
      <c r="A411">
        <v>60626004</v>
      </c>
      <c r="B411">
        <v>60626</v>
      </c>
      <c r="C411" t="s">
        <v>841</v>
      </c>
      <c r="D411" t="s">
        <v>803</v>
      </c>
      <c r="E411" t="s">
        <v>804</v>
      </c>
      <c r="F411" t="s">
        <v>805</v>
      </c>
      <c r="G411" t="str">
        <f t="shared" si="6"/>
        <v>Kindergarten  Marktgemeinde Kumberg, 8062 Kumberg, Hauptstraße 23a</v>
      </c>
    </row>
    <row r="412" spans="1:7" x14ac:dyDescent="0.3">
      <c r="A412">
        <v>60626801</v>
      </c>
      <c r="B412">
        <v>60626</v>
      </c>
      <c r="C412" t="s">
        <v>841</v>
      </c>
      <c r="D412" t="s">
        <v>803</v>
      </c>
      <c r="E412" t="s">
        <v>804</v>
      </c>
      <c r="F412" t="s">
        <v>842</v>
      </c>
      <c r="G412" t="str">
        <f t="shared" si="6"/>
        <v>Kinderkrippe  Marktgemeinde Kumberg, 8062 Kumberg, Hauptstraße 23a</v>
      </c>
    </row>
    <row r="413" spans="1:7" x14ac:dyDescent="0.3">
      <c r="A413">
        <v>60635006</v>
      </c>
      <c r="B413">
        <v>60667</v>
      </c>
      <c r="C413" t="s">
        <v>843</v>
      </c>
      <c r="D413" t="s">
        <v>814</v>
      </c>
      <c r="E413" t="s">
        <v>815</v>
      </c>
      <c r="F413" t="s">
        <v>816</v>
      </c>
      <c r="G413" t="str">
        <f t="shared" si="6"/>
        <v>Kindergarten  Marktgemeinde Raaba-Grambach, 8074 Raaba-Grambach, Franz-Schedlbauer-Weg 45</v>
      </c>
    </row>
    <row r="414" spans="1:7" x14ac:dyDescent="0.3">
      <c r="A414">
        <v>60635801</v>
      </c>
      <c r="B414">
        <v>60667</v>
      </c>
      <c r="C414" t="s">
        <v>843</v>
      </c>
      <c r="D414" t="s">
        <v>814</v>
      </c>
      <c r="E414" t="s">
        <v>815</v>
      </c>
      <c r="F414" t="s">
        <v>844</v>
      </c>
      <c r="G414" t="str">
        <f t="shared" si="6"/>
        <v>Kinderkrippe  Marktgemeinde Raaba-Grambach, 8074 Raaba-Grambach, Franz-Schedlbauer-Weg 45</v>
      </c>
    </row>
    <row r="415" spans="1:7" x14ac:dyDescent="0.3">
      <c r="A415">
        <v>60619001</v>
      </c>
      <c r="B415">
        <v>60619</v>
      </c>
      <c r="C415" t="s">
        <v>845</v>
      </c>
      <c r="D415" t="s">
        <v>846</v>
      </c>
      <c r="E415" t="s">
        <v>847</v>
      </c>
      <c r="F415" t="s">
        <v>848</v>
      </c>
      <c r="G415" t="str">
        <f t="shared" si="6"/>
        <v>Kindergarten  Röm.-kath. Pfarre Hausmannstätten, 8071 Hausmannstätten, Kirchweg 8</v>
      </c>
    </row>
    <row r="416" spans="1:7" x14ac:dyDescent="0.3">
      <c r="A416">
        <v>60632004</v>
      </c>
      <c r="B416">
        <v>60632</v>
      </c>
      <c r="C416" t="s">
        <v>849</v>
      </c>
      <c r="D416" t="s">
        <v>850</v>
      </c>
      <c r="E416" t="s">
        <v>851</v>
      </c>
      <c r="F416" t="s">
        <v>852</v>
      </c>
      <c r="G416" t="str">
        <f t="shared" si="6"/>
        <v>Kindergarten  Marktgemeinde Peggau, 8120 Peggau, Brucker Straße 6</v>
      </c>
    </row>
    <row r="417" spans="1:7" x14ac:dyDescent="0.3">
      <c r="A417">
        <v>60644010</v>
      </c>
      <c r="B417">
        <v>60669</v>
      </c>
      <c r="C417" t="s">
        <v>853</v>
      </c>
      <c r="D417" t="s">
        <v>240</v>
      </c>
      <c r="E417" t="s">
        <v>807</v>
      </c>
      <c r="F417" t="s">
        <v>808</v>
      </c>
      <c r="G417" t="str">
        <f t="shared" si="6"/>
        <v>Kindergarten  Gemeinde Seiersberg-Pirka, 8055 Seiersberg-Pirka, Sandgrubenweg 15</v>
      </c>
    </row>
    <row r="418" spans="1:7" x14ac:dyDescent="0.3">
      <c r="A418">
        <v>60653003</v>
      </c>
      <c r="B418">
        <v>60653</v>
      </c>
      <c r="C418" t="s">
        <v>854</v>
      </c>
      <c r="D418" t="s">
        <v>810</v>
      </c>
      <c r="E418" t="s">
        <v>811</v>
      </c>
      <c r="F418" t="s">
        <v>855</v>
      </c>
      <c r="G418" t="str">
        <f t="shared" si="6"/>
        <v>Kindergarten  Verein "Wiki Vasoldsberg", 8076 Vasoldsberg, Sportstraße 15</v>
      </c>
    </row>
    <row r="419" spans="1:7" x14ac:dyDescent="0.3">
      <c r="A419">
        <v>60613002</v>
      </c>
      <c r="B419">
        <v>60613</v>
      </c>
      <c r="C419" t="s">
        <v>856</v>
      </c>
      <c r="D419" t="s">
        <v>837</v>
      </c>
      <c r="E419" t="s">
        <v>838</v>
      </c>
      <c r="F419" t="s">
        <v>839</v>
      </c>
      <c r="G419" t="str">
        <f t="shared" si="6"/>
        <v>Kindergarten  Marktgemeinde Gratkorn, 8101 Gratkorn, Kindergartenweg 1</v>
      </c>
    </row>
    <row r="420" spans="1:7" x14ac:dyDescent="0.3">
      <c r="A420">
        <v>60613802</v>
      </c>
      <c r="B420">
        <v>60613</v>
      </c>
      <c r="C420" t="s">
        <v>856</v>
      </c>
      <c r="D420" t="s">
        <v>837</v>
      </c>
      <c r="E420" t="s">
        <v>838</v>
      </c>
      <c r="F420" t="s">
        <v>840</v>
      </c>
      <c r="G420" t="str">
        <f t="shared" si="6"/>
        <v>Kinderkrippe  Marktgemeinde Gratkorn, 8101 Gratkorn, Kindergartenweg 1</v>
      </c>
    </row>
    <row r="421" spans="1:7" x14ac:dyDescent="0.3">
      <c r="A421">
        <v>60625004</v>
      </c>
      <c r="B421">
        <v>60668</v>
      </c>
      <c r="C421" t="s">
        <v>857</v>
      </c>
      <c r="D421" t="s">
        <v>858</v>
      </c>
      <c r="E421" t="s">
        <v>859</v>
      </c>
      <c r="F421" t="s">
        <v>860</v>
      </c>
      <c r="G421" t="str">
        <f t="shared" si="6"/>
        <v>Kindergarten  Gemeinde Krumegg Orts- und Infrastrukturentwicklungs KG, 8323 Sankt Marein bei Graz, Krumegg 115</v>
      </c>
    </row>
    <row r="422" spans="1:7" x14ac:dyDescent="0.3">
      <c r="A422">
        <v>60631802</v>
      </c>
      <c r="B422">
        <v>60666</v>
      </c>
      <c r="C422" t="s">
        <v>863</v>
      </c>
      <c r="D422" t="s">
        <v>864</v>
      </c>
      <c r="E422" t="s">
        <v>865</v>
      </c>
      <c r="F422" t="s">
        <v>866</v>
      </c>
      <c r="G422" t="str">
        <f t="shared" si="6"/>
        <v>Kinderkrippe  Gemeinde Nestelbach bei Graz, 8302 Nestelbach bei Graz, Dorfplatz 20a</v>
      </c>
    </row>
    <row r="423" spans="1:7" x14ac:dyDescent="0.3">
      <c r="A423">
        <v>60651004</v>
      </c>
      <c r="B423">
        <v>60651</v>
      </c>
      <c r="C423" t="s">
        <v>867</v>
      </c>
      <c r="D423" t="s">
        <v>868</v>
      </c>
      <c r="E423" t="s">
        <v>869</v>
      </c>
      <c r="F423" t="s">
        <v>870</v>
      </c>
      <c r="G423" t="str">
        <f t="shared" si="6"/>
        <v>Kindergarten  Marktgemeinde Übelbach, Orts- u. Infrastrukturentwicklungs KG, 8124 Übelbach, Gleinalmstraße 120a</v>
      </c>
    </row>
    <row r="424" spans="1:7" x14ac:dyDescent="0.3">
      <c r="A424">
        <v>60651502</v>
      </c>
      <c r="B424">
        <v>60651</v>
      </c>
      <c r="C424" t="s">
        <v>871</v>
      </c>
      <c r="D424" t="s">
        <v>868</v>
      </c>
      <c r="E424" t="s">
        <v>869</v>
      </c>
      <c r="F424" t="s">
        <v>2328</v>
      </c>
      <c r="G424" t="str">
        <f t="shared" si="6"/>
        <v>Hort  Marktgemeinde Übelbach, Orts- u. Infrastrukturentwicklungs KG, 8124 Übelbach, Gleinalmstraße 120</v>
      </c>
    </row>
    <row r="425" spans="1:7" x14ac:dyDescent="0.3">
      <c r="A425">
        <v>60651801</v>
      </c>
      <c r="B425">
        <v>60651</v>
      </c>
      <c r="C425" t="s">
        <v>871</v>
      </c>
      <c r="D425" t="s">
        <v>868</v>
      </c>
      <c r="E425" t="s">
        <v>869</v>
      </c>
      <c r="F425" t="s">
        <v>872</v>
      </c>
      <c r="G425" t="str">
        <f t="shared" si="6"/>
        <v>Kinderkrippe  Marktgemeinde Übelbach, Orts- u. Infrastrukturentwicklungs KG, 8124 Übelbach, Gleinalmstraße 120</v>
      </c>
    </row>
    <row r="426" spans="1:7" x14ac:dyDescent="0.3">
      <c r="A426">
        <v>60601001</v>
      </c>
      <c r="B426">
        <v>60665</v>
      </c>
      <c r="C426" t="s">
        <v>873</v>
      </c>
      <c r="D426" t="s">
        <v>874</v>
      </c>
      <c r="E426" t="s">
        <v>875</v>
      </c>
      <c r="F426" t="s">
        <v>876</v>
      </c>
      <c r="G426" t="str">
        <f t="shared" si="6"/>
        <v>Kindergarten  Marktgemeinde Hitzendorf, 8151 Hitzendorf, Attendorf 92</v>
      </c>
    </row>
    <row r="427" spans="1:7" x14ac:dyDescent="0.3">
      <c r="A427">
        <v>60617007</v>
      </c>
      <c r="B427">
        <v>60617</v>
      </c>
      <c r="C427" t="s">
        <v>877</v>
      </c>
      <c r="D427" t="s">
        <v>791</v>
      </c>
      <c r="E427" t="s">
        <v>792</v>
      </c>
      <c r="F427" t="s">
        <v>793</v>
      </c>
      <c r="G427" t="str">
        <f t="shared" si="6"/>
        <v>Kindergarten  Gemeinde Hart bei Graz, 8075 Hart bei Graz, Schulgasse 1a</v>
      </c>
    </row>
    <row r="428" spans="1:7" x14ac:dyDescent="0.3">
      <c r="A428">
        <v>60642001</v>
      </c>
      <c r="B428">
        <v>60642</v>
      </c>
      <c r="C428" t="s">
        <v>878</v>
      </c>
      <c r="D428" t="s">
        <v>879</v>
      </c>
      <c r="E428" t="s">
        <v>880</v>
      </c>
      <c r="F428" t="s">
        <v>881</v>
      </c>
      <c r="G428" t="str">
        <f t="shared" si="6"/>
        <v>Kindergarten  Gemeinde Sankt Radegund bei Graz, 8061 Sankt Radegund bei Graz, Schöcklstraße 5</v>
      </c>
    </row>
    <row r="429" spans="1:7" x14ac:dyDescent="0.3">
      <c r="A429">
        <v>60617803</v>
      </c>
      <c r="B429">
        <v>60617</v>
      </c>
      <c r="C429" t="s">
        <v>877</v>
      </c>
      <c r="D429" t="s">
        <v>791</v>
      </c>
      <c r="E429" t="s">
        <v>792</v>
      </c>
      <c r="F429" t="s">
        <v>882</v>
      </c>
      <c r="G429" t="str">
        <f t="shared" si="6"/>
        <v>Kinderkrippe  Gemeinde Hart bei Graz, 8075 Hart bei Graz, Schulgasse 1a</v>
      </c>
    </row>
    <row r="430" spans="1:7" x14ac:dyDescent="0.3">
      <c r="A430">
        <v>60624006</v>
      </c>
      <c r="B430">
        <v>60624</v>
      </c>
      <c r="C430" t="s">
        <v>883</v>
      </c>
      <c r="D430" t="s">
        <v>817</v>
      </c>
      <c r="E430" t="s">
        <v>818</v>
      </c>
      <c r="F430" t="s">
        <v>884</v>
      </c>
      <c r="G430" t="str">
        <f t="shared" si="6"/>
        <v>Kindergarten  Marktgemeinde Kalsdorf bei Graz, 8401 Kalsdorf bei Graz, Johann-Pauker-Gasse 21</v>
      </c>
    </row>
    <row r="431" spans="1:7" x14ac:dyDescent="0.3">
      <c r="A431">
        <v>60629801</v>
      </c>
      <c r="B431">
        <v>60629</v>
      </c>
      <c r="C431" t="s">
        <v>885</v>
      </c>
      <c r="D431" t="s">
        <v>886</v>
      </c>
      <c r="E431" t="s">
        <v>887</v>
      </c>
      <c r="F431" t="s">
        <v>888</v>
      </c>
      <c r="G431" t="str">
        <f t="shared" si="6"/>
        <v>Kinderkrippe  Marktgemeinde Lieboch, 8501 Lieboch, Josef-Mihalits-Straße 10a</v>
      </c>
    </row>
    <row r="432" spans="1:7" x14ac:dyDescent="0.3">
      <c r="A432">
        <v>60630003</v>
      </c>
      <c r="B432">
        <v>60662</v>
      </c>
      <c r="C432" t="s">
        <v>889</v>
      </c>
      <c r="D432" t="s">
        <v>890</v>
      </c>
      <c r="E432" t="s">
        <v>891</v>
      </c>
      <c r="F432" t="s">
        <v>892</v>
      </c>
      <c r="G432" t="str">
        <f t="shared" si="6"/>
        <v>Kindergarten  Gemeinde Fernitz-Mellach, 8072 Fernitz-Mellach, Dillachstraße 19</v>
      </c>
    </row>
    <row r="433" spans="1:7" x14ac:dyDescent="0.3">
      <c r="A433">
        <v>60606801</v>
      </c>
      <c r="B433">
        <v>60661</v>
      </c>
      <c r="C433" t="s">
        <v>893</v>
      </c>
      <c r="D433" t="s">
        <v>894</v>
      </c>
      <c r="E433" t="s">
        <v>895</v>
      </c>
      <c r="F433" t="s">
        <v>896</v>
      </c>
      <c r="G433" t="str">
        <f t="shared" si="6"/>
        <v>Kinderkrippe  Wolf Objekt GmbH, 8063 Eggersdorf bei Graz, Rabnitzstraße 19</v>
      </c>
    </row>
    <row r="434" spans="1:7" x14ac:dyDescent="0.3">
      <c r="A434">
        <v>60609801</v>
      </c>
      <c r="B434">
        <v>60662</v>
      </c>
      <c r="C434" t="s">
        <v>897</v>
      </c>
      <c r="D434" t="s">
        <v>890</v>
      </c>
      <c r="E434" t="s">
        <v>891</v>
      </c>
      <c r="F434" t="s">
        <v>898</v>
      </c>
      <c r="G434" t="str">
        <f t="shared" si="6"/>
        <v>Kinderkrippe  Röm.-kath. Pfarre Fernitz, 8072 Fernitz-Mellach, Schulgasse 9</v>
      </c>
    </row>
    <row r="435" spans="1:7" x14ac:dyDescent="0.3">
      <c r="A435">
        <v>60611801</v>
      </c>
      <c r="B435">
        <v>60611</v>
      </c>
      <c r="C435" t="s">
        <v>899</v>
      </c>
      <c r="D435" t="s">
        <v>900</v>
      </c>
      <c r="E435" t="s">
        <v>901</v>
      </c>
      <c r="F435" t="s">
        <v>567</v>
      </c>
      <c r="G435" t="str">
        <f t="shared" si="6"/>
        <v>Kinderkrippe  Gem. Wohn- u. Siedlungsgenossenschaft Ennstal reg. Gen.m.b.H. Liezen, 8077 Gössendorf, Schulstraße 4</v>
      </c>
    </row>
    <row r="436" spans="1:7" x14ac:dyDescent="0.3">
      <c r="A436">
        <v>60619801</v>
      </c>
      <c r="B436">
        <v>60619</v>
      </c>
      <c r="C436" t="s">
        <v>902</v>
      </c>
      <c r="D436" t="s">
        <v>846</v>
      </c>
      <c r="E436" t="s">
        <v>847</v>
      </c>
      <c r="F436" t="s">
        <v>903</v>
      </c>
      <c r="G436" t="str">
        <f t="shared" si="6"/>
        <v>Kinderkrippe  Marktgemeinde Hausmannstätten, 8071 Hausmannstätten, Marktplatz 3</v>
      </c>
    </row>
    <row r="437" spans="1:7" x14ac:dyDescent="0.3">
      <c r="A437">
        <v>60622601</v>
      </c>
      <c r="B437">
        <v>60664</v>
      </c>
      <c r="C437" t="s">
        <v>904</v>
      </c>
      <c r="D437" t="s">
        <v>905</v>
      </c>
      <c r="E437" t="s">
        <v>829</v>
      </c>
      <c r="F437" t="s">
        <v>906</v>
      </c>
      <c r="G437" t="str">
        <f t="shared" si="6"/>
        <v>Kinderhaus  Gem. Wohn- u. Siedlungsgenossenschaft Ennstal reg. Gen.m.b.H. Liezen, 8111 Gratwein-Straßengel, Lindengasse 7</v>
      </c>
    </row>
    <row r="438" spans="1:7" x14ac:dyDescent="0.3">
      <c r="A438">
        <v>60623001</v>
      </c>
      <c r="B438">
        <v>60623</v>
      </c>
      <c r="C438" t="s">
        <v>907</v>
      </c>
      <c r="D438" t="s">
        <v>180</v>
      </c>
      <c r="E438" t="s">
        <v>908</v>
      </c>
      <c r="F438" t="s">
        <v>909</v>
      </c>
      <c r="G438" t="str">
        <f t="shared" si="6"/>
        <v>Kindergarten  Gemeinde Kainbach bei Graz, 8010 Kainbach bei Graz, Hönigtaler Straße 4</v>
      </c>
    </row>
    <row r="439" spans="1:7" x14ac:dyDescent="0.3">
      <c r="A439">
        <v>60646801</v>
      </c>
      <c r="B439">
        <v>60646</v>
      </c>
      <c r="C439" t="s">
        <v>910</v>
      </c>
      <c r="D439" t="s">
        <v>419</v>
      </c>
      <c r="E439" t="s">
        <v>788</v>
      </c>
      <c r="F439" t="s">
        <v>911</v>
      </c>
      <c r="G439" t="str">
        <f t="shared" si="6"/>
        <v>Kinderkrippe  Malli Holding GmbH, 8046 Stattegg, Dorfplatz 6</v>
      </c>
    </row>
    <row r="440" spans="1:7" x14ac:dyDescent="0.3">
      <c r="A440">
        <v>60652801</v>
      </c>
      <c r="B440">
        <v>60670</v>
      </c>
      <c r="C440" t="s">
        <v>912</v>
      </c>
      <c r="D440" t="s">
        <v>913</v>
      </c>
      <c r="E440" t="s">
        <v>914</v>
      </c>
      <c r="F440" t="s">
        <v>915</v>
      </c>
      <c r="G440" t="str">
        <f t="shared" si="6"/>
        <v>Kinderkrippe  Marktgemeinde Premstätten, 8141 Premstätten, Kirchweg 6</v>
      </c>
    </row>
    <row r="441" spans="1:7" x14ac:dyDescent="0.3">
      <c r="A441">
        <v>60608803</v>
      </c>
      <c r="B441">
        <v>60608</v>
      </c>
      <c r="C441" t="s">
        <v>916</v>
      </c>
      <c r="D441" t="s">
        <v>820</v>
      </c>
      <c r="E441" t="s">
        <v>821</v>
      </c>
      <c r="F441" t="s">
        <v>917</v>
      </c>
      <c r="G441" t="str">
        <f t="shared" si="6"/>
        <v>Kinderkrippe  Marktgemeinde Feldkirchen bei Graz, 8073 Feldkirchen bei Graz, Anton-Bruckner-Gasse 4</v>
      </c>
    </row>
    <row r="442" spans="1:7" x14ac:dyDescent="0.3">
      <c r="A442">
        <v>60617008</v>
      </c>
      <c r="B442">
        <v>60617</v>
      </c>
      <c r="C442" t="s">
        <v>918</v>
      </c>
      <c r="D442" t="s">
        <v>791</v>
      </c>
      <c r="E442" t="s">
        <v>792</v>
      </c>
      <c r="F442" t="s">
        <v>919</v>
      </c>
      <c r="G442" t="str">
        <f t="shared" si="6"/>
        <v>Kindergarten  KWF Betriebsanlagenverwaltungs GmbH, 8075 Hart bei Graz, Pachern-Hauptstraße 44</v>
      </c>
    </row>
    <row r="443" spans="1:7" x14ac:dyDescent="0.3">
      <c r="A443">
        <v>60617805</v>
      </c>
      <c r="B443">
        <v>60617</v>
      </c>
      <c r="C443" t="s">
        <v>918</v>
      </c>
      <c r="D443" t="s">
        <v>791</v>
      </c>
      <c r="E443" t="s">
        <v>792</v>
      </c>
      <c r="F443" t="s">
        <v>920</v>
      </c>
      <c r="G443" t="str">
        <f t="shared" si="6"/>
        <v>Kinderkrippe  KWF Betriebsanlagenverwaltungs GmbH, 8075 Hart bei Graz, Pachern-Hauptstraße 44</v>
      </c>
    </row>
    <row r="444" spans="1:7" x14ac:dyDescent="0.3">
      <c r="A444">
        <v>60622007</v>
      </c>
      <c r="B444">
        <v>60664</v>
      </c>
      <c r="C444" t="s">
        <v>904</v>
      </c>
      <c r="D444" t="s">
        <v>905</v>
      </c>
      <c r="E444" t="s">
        <v>829</v>
      </c>
      <c r="F444" t="s">
        <v>608</v>
      </c>
      <c r="G444" t="str">
        <f t="shared" si="6"/>
        <v>Kindergarten  Gem. Wohn- u. Siedlungsgenossenschaft Ennstal reg. Gen.m.b.H. Liezen, 8111 Gratwein-Straßengel, Lindengasse 7</v>
      </c>
    </row>
    <row r="445" spans="1:7" x14ac:dyDescent="0.3">
      <c r="A445">
        <v>60644803</v>
      </c>
      <c r="B445">
        <v>60669</v>
      </c>
      <c r="C445" t="s">
        <v>853</v>
      </c>
      <c r="D445" t="s">
        <v>240</v>
      </c>
      <c r="E445" t="s">
        <v>807</v>
      </c>
      <c r="F445" t="s">
        <v>921</v>
      </c>
      <c r="G445" t="str">
        <f t="shared" si="6"/>
        <v>Kinderkrippe  Gemeinde Seiersberg-Pirka, 8055 Seiersberg-Pirka, Sandgrubenweg 15</v>
      </c>
    </row>
    <row r="446" spans="1:7" x14ac:dyDescent="0.3">
      <c r="A446">
        <v>60640801</v>
      </c>
      <c r="B446">
        <v>60668</v>
      </c>
      <c r="C446" t="s">
        <v>922</v>
      </c>
      <c r="D446" t="s">
        <v>858</v>
      </c>
      <c r="E446" t="s">
        <v>859</v>
      </c>
      <c r="F446" t="s">
        <v>923</v>
      </c>
      <c r="G446" t="str">
        <f t="shared" si="6"/>
        <v>Kinderkrippe  Marktgemeinde Sankt Marein bei Graz, 8323 Sankt Marein bei Graz, Markt 101</v>
      </c>
    </row>
    <row r="447" spans="1:7" x14ac:dyDescent="0.3">
      <c r="A447">
        <v>60642803</v>
      </c>
      <c r="B447">
        <v>60642</v>
      </c>
      <c r="C447" t="s">
        <v>924</v>
      </c>
      <c r="D447" t="s">
        <v>879</v>
      </c>
      <c r="E447" t="s">
        <v>880</v>
      </c>
      <c r="F447" t="s">
        <v>925</v>
      </c>
      <c r="G447" t="str">
        <f t="shared" si="6"/>
        <v>Kinderkrippe  Gemeinde Sankt Radegund bei Graz, 8061 Sankt Radegund bei Graz, Hauptstraße 19</v>
      </c>
    </row>
    <row r="448" spans="1:7" x14ac:dyDescent="0.3">
      <c r="A448">
        <v>60652001</v>
      </c>
      <c r="B448">
        <v>60670</v>
      </c>
      <c r="C448" t="s">
        <v>845</v>
      </c>
      <c r="D448" t="s">
        <v>913</v>
      </c>
      <c r="E448" t="s">
        <v>914</v>
      </c>
      <c r="F448" t="s">
        <v>926</v>
      </c>
      <c r="G448" t="str">
        <f t="shared" si="6"/>
        <v>Kindergarten  Marktgemeinde Premstätten, 8141 Premstätten, Kirchweg 8</v>
      </c>
    </row>
    <row r="449" spans="1:7" x14ac:dyDescent="0.3">
      <c r="A449">
        <v>60624008</v>
      </c>
      <c r="B449">
        <v>60624</v>
      </c>
      <c r="C449" t="s">
        <v>927</v>
      </c>
      <c r="D449" t="s">
        <v>817</v>
      </c>
      <c r="E449" t="s">
        <v>818</v>
      </c>
      <c r="F449" t="s">
        <v>608</v>
      </c>
      <c r="G449" t="str">
        <f t="shared" si="6"/>
        <v>Kindergarten  Gem. Wohn- u. Siedlungsgenossenschaft Ennstal reg. Gen.m.b.H. Liezen, 8401 Kalsdorf bei Graz, Koralmstraße 40</v>
      </c>
    </row>
    <row r="450" spans="1:7" x14ac:dyDescent="0.3">
      <c r="A450">
        <v>60624803</v>
      </c>
      <c r="B450">
        <v>60624</v>
      </c>
      <c r="C450" t="s">
        <v>927</v>
      </c>
      <c r="D450" t="s">
        <v>817</v>
      </c>
      <c r="E450" t="s">
        <v>818</v>
      </c>
      <c r="F450" t="s">
        <v>567</v>
      </c>
      <c r="G450" t="str">
        <f t="shared" si="6"/>
        <v>Kinderkrippe  Gem. Wohn- u. Siedlungsgenossenschaft Ennstal reg. Gen.m.b.H. Liezen, 8401 Kalsdorf bei Graz, Koralmstraße 40</v>
      </c>
    </row>
    <row r="451" spans="1:7" x14ac:dyDescent="0.3">
      <c r="A451">
        <v>60669801</v>
      </c>
      <c r="B451">
        <v>60669</v>
      </c>
      <c r="C451" t="s">
        <v>928</v>
      </c>
      <c r="D451" t="s">
        <v>232</v>
      </c>
      <c r="E451" t="s">
        <v>807</v>
      </c>
      <c r="F451" t="s">
        <v>921</v>
      </c>
      <c r="G451" t="str">
        <f t="shared" ref="G451:G514" si="7">F451&amp;", "&amp;D451&amp;" "&amp;E451&amp;", "&amp;C451</f>
        <v>Kinderkrippe  Gemeinde Seiersberg-Pirka, 8054 Seiersberg-Pirka, Rauscherstraße 7a</v>
      </c>
    </row>
    <row r="452" spans="1:7" x14ac:dyDescent="0.3">
      <c r="A452">
        <v>60669803</v>
      </c>
      <c r="B452">
        <v>60669</v>
      </c>
      <c r="C452" t="s">
        <v>929</v>
      </c>
      <c r="D452" t="s">
        <v>232</v>
      </c>
      <c r="E452" t="s">
        <v>807</v>
      </c>
      <c r="F452" t="s">
        <v>921</v>
      </c>
      <c r="G452" t="str">
        <f t="shared" si="7"/>
        <v>Kinderkrippe  Gemeinde Seiersberg-Pirka, 8054 Seiersberg-Pirka, Premstätter Straße 7</v>
      </c>
    </row>
    <row r="453" spans="1:7" x14ac:dyDescent="0.3">
      <c r="A453">
        <v>60622001</v>
      </c>
      <c r="B453">
        <v>60664</v>
      </c>
      <c r="C453" t="s">
        <v>930</v>
      </c>
      <c r="D453" t="s">
        <v>905</v>
      </c>
      <c r="E453" t="s">
        <v>829</v>
      </c>
      <c r="F453" t="s">
        <v>830</v>
      </c>
      <c r="G453" t="str">
        <f t="shared" si="7"/>
        <v>Kindergarten  Marktgemeinde Gratwein-Straßengel, 8111 Gratwein-Straßengel, Schulstraße 5</v>
      </c>
    </row>
    <row r="454" spans="1:7" x14ac:dyDescent="0.3">
      <c r="A454">
        <v>60665801</v>
      </c>
      <c r="B454">
        <v>60665</v>
      </c>
      <c r="C454" t="s">
        <v>931</v>
      </c>
      <c r="D454" t="s">
        <v>874</v>
      </c>
      <c r="E454" t="s">
        <v>875</v>
      </c>
      <c r="F454" t="s">
        <v>932</v>
      </c>
      <c r="G454" t="str">
        <f t="shared" si="7"/>
        <v>Kinderkrippe  Marktgemeinde Hitzendorf, 8151 Hitzendorf, Attendorf 90</v>
      </c>
    </row>
    <row r="455" spans="1:7" x14ac:dyDescent="0.3">
      <c r="A455">
        <v>60667801</v>
      </c>
      <c r="B455">
        <v>60667</v>
      </c>
      <c r="C455" t="s">
        <v>813</v>
      </c>
      <c r="D455" t="s">
        <v>814</v>
      </c>
      <c r="E455" t="s">
        <v>815</v>
      </c>
      <c r="F455" t="s">
        <v>844</v>
      </c>
      <c r="G455" t="str">
        <f t="shared" si="7"/>
        <v>Kinderkrippe  Marktgemeinde Raaba-Grambach, 8074 Raaba-Grambach, Hauptstraße 57</v>
      </c>
    </row>
    <row r="456" spans="1:7" x14ac:dyDescent="0.3">
      <c r="A456">
        <v>60670801</v>
      </c>
      <c r="B456">
        <v>60670</v>
      </c>
      <c r="C456" t="s">
        <v>933</v>
      </c>
      <c r="D456" t="s">
        <v>913</v>
      </c>
      <c r="E456" t="s">
        <v>914</v>
      </c>
      <c r="F456" t="s">
        <v>915</v>
      </c>
      <c r="G456" t="str">
        <f t="shared" si="7"/>
        <v>Kinderkrippe  Marktgemeinde Premstätten, 8141 Premstätten, Laa 35</v>
      </c>
    </row>
    <row r="457" spans="1:7" x14ac:dyDescent="0.3">
      <c r="A457">
        <v>60603001</v>
      </c>
      <c r="B457">
        <v>60659</v>
      </c>
      <c r="C457" t="s">
        <v>934</v>
      </c>
      <c r="D457" t="s">
        <v>935</v>
      </c>
      <c r="E457" t="s">
        <v>800</v>
      </c>
      <c r="F457" t="s">
        <v>936</v>
      </c>
      <c r="G457" t="str">
        <f t="shared" si="7"/>
        <v>Kindergarten  Röm.-kath. Pfarre Deutschfeistritz, 8121 Deutschfeistritz, Kinogasse 6</v>
      </c>
    </row>
    <row r="458" spans="1:7" x14ac:dyDescent="0.3">
      <c r="A458">
        <v>60629001</v>
      </c>
      <c r="B458">
        <v>60629</v>
      </c>
      <c r="C458" t="s">
        <v>937</v>
      </c>
      <c r="D458" t="s">
        <v>886</v>
      </c>
      <c r="E458" t="s">
        <v>887</v>
      </c>
      <c r="F458" t="s">
        <v>938</v>
      </c>
      <c r="G458" t="str">
        <f t="shared" si="7"/>
        <v>Kindergarten  Marktgemeinde Lieboch, 8501 Lieboch, Josef-Mihalits-Straße 10</v>
      </c>
    </row>
    <row r="459" spans="1:7" x14ac:dyDescent="0.3">
      <c r="A459">
        <v>60654001</v>
      </c>
      <c r="B459">
        <v>60654</v>
      </c>
      <c r="C459" t="s">
        <v>939</v>
      </c>
      <c r="D459" t="s">
        <v>229</v>
      </c>
      <c r="E459" t="s">
        <v>940</v>
      </c>
      <c r="F459" t="s">
        <v>2233</v>
      </c>
      <c r="G459" t="str">
        <f t="shared" si="7"/>
        <v>Kindergarten  Gemeinde Weinitzen, 8044 Weinitzen, Niederschöcklstraße 44</v>
      </c>
    </row>
    <row r="460" spans="1:7" x14ac:dyDescent="0.3">
      <c r="A460">
        <v>60640001</v>
      </c>
      <c r="B460">
        <v>60668</v>
      </c>
      <c r="C460" t="s">
        <v>922</v>
      </c>
      <c r="D460" t="s">
        <v>858</v>
      </c>
      <c r="E460" t="s">
        <v>859</v>
      </c>
      <c r="F460" t="s">
        <v>941</v>
      </c>
      <c r="G460" t="str">
        <f t="shared" si="7"/>
        <v>Kindergarten  Marktgemeinde Sankt Marein bei Graz, 8323 Sankt Marein bei Graz, Markt 101</v>
      </c>
    </row>
    <row r="461" spans="1:7" x14ac:dyDescent="0.3">
      <c r="A461">
        <v>60657001</v>
      </c>
      <c r="B461">
        <v>60670</v>
      </c>
      <c r="C461" t="s">
        <v>933</v>
      </c>
      <c r="D461" t="s">
        <v>913</v>
      </c>
      <c r="E461" t="s">
        <v>914</v>
      </c>
      <c r="F461" t="s">
        <v>926</v>
      </c>
      <c r="G461" t="str">
        <f t="shared" si="7"/>
        <v>Kindergarten  Marktgemeinde Premstätten, 8141 Premstätten, Laa 35</v>
      </c>
    </row>
    <row r="462" spans="1:7" x14ac:dyDescent="0.3">
      <c r="A462">
        <v>60658001</v>
      </c>
      <c r="B462">
        <v>60660</v>
      </c>
      <c r="C462" t="s">
        <v>942</v>
      </c>
      <c r="D462" t="s">
        <v>943</v>
      </c>
      <c r="E462" t="s">
        <v>825</v>
      </c>
      <c r="F462" t="s">
        <v>944</v>
      </c>
      <c r="G462" t="str">
        <f t="shared" si="7"/>
        <v>Kindergarten  Marktgemeinde Dobl-Zwaring, 8142 Dobl-Zwaring, Zwaring 65</v>
      </c>
    </row>
    <row r="463" spans="1:7" x14ac:dyDescent="0.3">
      <c r="A463">
        <v>60655002</v>
      </c>
      <c r="B463">
        <v>60655</v>
      </c>
      <c r="C463" t="s">
        <v>945</v>
      </c>
      <c r="D463" t="s">
        <v>946</v>
      </c>
      <c r="E463" t="s">
        <v>947</v>
      </c>
      <c r="F463" t="s">
        <v>948</v>
      </c>
      <c r="G463" t="str">
        <f t="shared" si="7"/>
        <v>Kindergarten  Gemeinde Werndorf, 8402 Werndorf, Erzherzog-Johann-Straße 7</v>
      </c>
    </row>
    <row r="464" spans="1:7" x14ac:dyDescent="0.3">
      <c r="A464">
        <v>60602001</v>
      </c>
      <c r="B464">
        <v>60661</v>
      </c>
      <c r="C464" t="s">
        <v>949</v>
      </c>
      <c r="D464" t="s">
        <v>894</v>
      </c>
      <c r="E464" t="s">
        <v>895</v>
      </c>
      <c r="F464" t="s">
        <v>950</v>
      </c>
      <c r="G464" t="str">
        <f t="shared" si="7"/>
        <v>Kindergarten  Marktgemeinde Eggersdorf bei Graz, 8063 Eggersdorf bei Graz, Dorfstraße 3</v>
      </c>
    </row>
    <row r="465" spans="1:7" x14ac:dyDescent="0.3">
      <c r="A465">
        <v>60620001</v>
      </c>
      <c r="B465">
        <v>60665</v>
      </c>
      <c r="C465" t="s">
        <v>951</v>
      </c>
      <c r="D465" t="s">
        <v>874</v>
      </c>
      <c r="E465" t="s">
        <v>875</v>
      </c>
      <c r="F465" t="s">
        <v>876</v>
      </c>
      <c r="G465" t="str">
        <f t="shared" si="7"/>
        <v>Kindergarten  Marktgemeinde Hitzendorf, 8151 Hitzendorf, Hitzendorf 163</v>
      </c>
    </row>
    <row r="466" spans="1:7" x14ac:dyDescent="0.3">
      <c r="A466">
        <v>60614002</v>
      </c>
      <c r="B466">
        <v>60664</v>
      </c>
      <c r="C466" t="s">
        <v>952</v>
      </c>
      <c r="D466" t="s">
        <v>828</v>
      </c>
      <c r="E466" t="s">
        <v>829</v>
      </c>
      <c r="F466" t="s">
        <v>830</v>
      </c>
      <c r="G466" t="str">
        <f t="shared" si="7"/>
        <v>Kindergarten  Marktgemeinde Gratwein-Straßengel, 8112 Gratwein-Straßengel, Schulgasse 8</v>
      </c>
    </row>
    <row r="467" spans="1:7" x14ac:dyDescent="0.3">
      <c r="A467">
        <v>60656002</v>
      </c>
      <c r="B467">
        <v>60656</v>
      </c>
      <c r="C467" t="s">
        <v>953</v>
      </c>
      <c r="D467" t="s">
        <v>943</v>
      </c>
      <c r="E467" t="s">
        <v>954</v>
      </c>
      <c r="F467" t="s">
        <v>955</v>
      </c>
      <c r="G467" t="str">
        <f t="shared" si="7"/>
        <v>Kindergarten  Röm.-kath. Pfarre Wundschuh, 8142 Wundschuh, Kalvarienbergstraße 12</v>
      </c>
    </row>
    <row r="468" spans="1:7" x14ac:dyDescent="0.3">
      <c r="A468">
        <v>60609002</v>
      </c>
      <c r="B468">
        <v>60662</v>
      </c>
      <c r="C468" t="s">
        <v>897</v>
      </c>
      <c r="D468" t="s">
        <v>890</v>
      </c>
      <c r="E468" t="s">
        <v>891</v>
      </c>
      <c r="F468" t="s">
        <v>956</v>
      </c>
      <c r="G468" t="str">
        <f t="shared" si="7"/>
        <v>Kindergarten  Röm.-kath. Pfarre Fernitz, 8072 Fernitz-Mellach, Schulgasse 9</v>
      </c>
    </row>
    <row r="469" spans="1:7" x14ac:dyDescent="0.3">
      <c r="A469">
        <v>60606002</v>
      </c>
      <c r="B469">
        <v>60661</v>
      </c>
      <c r="C469" t="s">
        <v>957</v>
      </c>
      <c r="D469" t="s">
        <v>894</v>
      </c>
      <c r="E469" t="s">
        <v>895</v>
      </c>
      <c r="F469" t="s">
        <v>950</v>
      </c>
      <c r="G469" t="str">
        <f t="shared" si="7"/>
        <v>Kindergarten  Marktgemeinde Eggersdorf bei Graz, 8063 Eggersdorf bei Graz, Kirchplatz 4</v>
      </c>
    </row>
    <row r="470" spans="1:7" x14ac:dyDescent="0.3">
      <c r="A470">
        <v>60610002</v>
      </c>
      <c r="B470">
        <v>60663</v>
      </c>
      <c r="C470" t="s">
        <v>958</v>
      </c>
      <c r="D470" t="s">
        <v>959</v>
      </c>
      <c r="E470" t="s">
        <v>833</v>
      </c>
      <c r="F470" t="s">
        <v>960</v>
      </c>
      <c r="G470" t="str">
        <f t="shared" si="7"/>
        <v>Kindergarten  Röm.-kath. Pfarre Frohnleiten, 8130 Frohnleiten, Murweg 19</v>
      </c>
    </row>
    <row r="471" spans="1:7" x14ac:dyDescent="0.3">
      <c r="A471">
        <v>60645001</v>
      </c>
      <c r="B471">
        <v>60645</v>
      </c>
      <c r="C471" t="s">
        <v>961</v>
      </c>
      <c r="D471" t="s">
        <v>962</v>
      </c>
      <c r="E471" t="s">
        <v>963</v>
      </c>
      <c r="F471" t="s">
        <v>964</v>
      </c>
      <c r="G471" t="str">
        <f t="shared" si="7"/>
        <v>Kindergarten  Marktgemeinde Semriach, 8102 Semriach, Rannachstraße 3</v>
      </c>
    </row>
    <row r="472" spans="1:7" x14ac:dyDescent="0.3">
      <c r="A472">
        <v>60646002</v>
      </c>
      <c r="B472">
        <v>60646</v>
      </c>
      <c r="C472" t="s">
        <v>965</v>
      </c>
      <c r="D472" t="s">
        <v>419</v>
      </c>
      <c r="E472" t="s">
        <v>788</v>
      </c>
      <c r="F472" t="s">
        <v>789</v>
      </c>
      <c r="G472" t="str">
        <f t="shared" si="7"/>
        <v>Kindergarten  Gemeinde Stattegg, 8046 Stattegg, Am Ursprung 5</v>
      </c>
    </row>
    <row r="473" spans="1:7" x14ac:dyDescent="0.3">
      <c r="A473">
        <v>60647001</v>
      </c>
      <c r="B473">
        <v>60647</v>
      </c>
      <c r="C473" t="s">
        <v>966</v>
      </c>
      <c r="D473" t="s">
        <v>967</v>
      </c>
      <c r="E473" t="s">
        <v>968</v>
      </c>
      <c r="F473" t="s">
        <v>969</v>
      </c>
      <c r="G473" t="str">
        <f t="shared" si="7"/>
        <v>Kindergarten  Gemeinde Stiwoll, 8113 Stiwoll, Stiwoll 148</v>
      </c>
    </row>
    <row r="474" spans="1:7" x14ac:dyDescent="0.3">
      <c r="A474">
        <v>60607001</v>
      </c>
      <c r="B474">
        <v>60664</v>
      </c>
      <c r="C474" t="s">
        <v>970</v>
      </c>
      <c r="D474" t="s">
        <v>971</v>
      </c>
      <c r="E474" t="s">
        <v>829</v>
      </c>
      <c r="F474" t="s">
        <v>830</v>
      </c>
      <c r="G474" t="str">
        <f t="shared" si="7"/>
        <v>Kindergarten  Marktgemeinde Gratwein-Straßengel, 8103 Gratwein-Straßengel, Rein 1</v>
      </c>
    </row>
    <row r="475" spans="1:7" x14ac:dyDescent="0.3">
      <c r="A475">
        <v>60608003</v>
      </c>
      <c r="B475">
        <v>60608</v>
      </c>
      <c r="C475" t="s">
        <v>972</v>
      </c>
      <c r="D475" t="s">
        <v>820</v>
      </c>
      <c r="E475" t="s">
        <v>821</v>
      </c>
      <c r="F475" t="s">
        <v>973</v>
      </c>
      <c r="G475" t="str">
        <f t="shared" si="7"/>
        <v>Kindergarten  Marktgemeinde Feldkirchen bei Graz, 8073 Feldkirchen bei Graz, Wagnitzstraße 2a</v>
      </c>
    </row>
    <row r="476" spans="1:7" x14ac:dyDescent="0.3">
      <c r="A476">
        <v>60631002</v>
      </c>
      <c r="B476">
        <v>60666</v>
      </c>
      <c r="C476" t="s">
        <v>974</v>
      </c>
      <c r="D476" t="s">
        <v>864</v>
      </c>
      <c r="E476" t="s">
        <v>865</v>
      </c>
      <c r="F476" t="s">
        <v>975</v>
      </c>
      <c r="G476" t="str">
        <f t="shared" si="7"/>
        <v>Kindergarten  Gemeinde Nestelbach bei Graz, 8302 Nestelbach bei Graz, Schulstraße 2</v>
      </c>
    </row>
    <row r="477" spans="1:7" x14ac:dyDescent="0.3">
      <c r="A477">
        <v>60628003</v>
      </c>
      <c r="B477">
        <v>60628</v>
      </c>
      <c r="C477" t="s">
        <v>976</v>
      </c>
      <c r="D477" t="s">
        <v>977</v>
      </c>
      <c r="E477" t="s">
        <v>978</v>
      </c>
      <c r="F477" t="s">
        <v>979</v>
      </c>
      <c r="G477" t="str">
        <f t="shared" si="7"/>
        <v>Kindergarten  Marktgemeinde Laßnitzhöhe, 8301 Laßnitzhöhe, Kapellenstraße 6</v>
      </c>
    </row>
    <row r="478" spans="1:7" x14ac:dyDescent="0.3">
      <c r="A478">
        <v>60611001</v>
      </c>
      <c r="B478">
        <v>60611</v>
      </c>
      <c r="C478" t="s">
        <v>974</v>
      </c>
      <c r="D478" t="s">
        <v>900</v>
      </c>
      <c r="E478" t="s">
        <v>901</v>
      </c>
      <c r="F478" t="s">
        <v>980</v>
      </c>
      <c r="G478" t="str">
        <f t="shared" si="7"/>
        <v>Kindergarten  Marktgemeinde Gössendorf, 8077 Gössendorf, Schulstraße 2</v>
      </c>
    </row>
    <row r="479" spans="1:7" x14ac:dyDescent="0.3">
      <c r="A479">
        <v>60621001</v>
      </c>
      <c r="B479">
        <v>60661</v>
      </c>
      <c r="C479" t="s">
        <v>981</v>
      </c>
      <c r="D479" t="s">
        <v>894</v>
      </c>
      <c r="E479" t="s">
        <v>895</v>
      </c>
      <c r="F479" t="s">
        <v>950</v>
      </c>
      <c r="G479" t="str">
        <f t="shared" si="7"/>
        <v>Kindergarten  Marktgemeinde Eggersdorf bei Graz, 8063 Eggersdorf bei Graz, Riesstraße 25</v>
      </c>
    </row>
    <row r="480" spans="1:7" x14ac:dyDescent="0.3">
      <c r="A480">
        <v>60634001</v>
      </c>
      <c r="B480">
        <v>60661</v>
      </c>
      <c r="C480" t="s">
        <v>982</v>
      </c>
      <c r="D480" t="s">
        <v>894</v>
      </c>
      <c r="E480" t="s">
        <v>895</v>
      </c>
      <c r="F480" t="s">
        <v>950</v>
      </c>
      <c r="G480" t="str">
        <f t="shared" si="7"/>
        <v>Kindergarten  Marktgemeinde Eggersdorf bei Graz, 8063 Eggersdorf bei Graz, Prellerbergstraße 3</v>
      </c>
    </row>
    <row r="481" spans="1:7" x14ac:dyDescent="0.3">
      <c r="A481">
        <v>60628004</v>
      </c>
      <c r="B481">
        <v>60628</v>
      </c>
      <c r="C481" t="s">
        <v>985</v>
      </c>
      <c r="D481" t="s">
        <v>977</v>
      </c>
      <c r="E481" t="s">
        <v>978</v>
      </c>
      <c r="F481" t="s">
        <v>986</v>
      </c>
      <c r="G481" t="str">
        <f t="shared" si="7"/>
        <v>Kindergarten  Verein "Kleine Welt", 8301 Laßnitzhöhe, Johann Koglerweg 20</v>
      </c>
    </row>
    <row r="482" spans="1:7" x14ac:dyDescent="0.3">
      <c r="A482">
        <v>60604005</v>
      </c>
      <c r="B482">
        <v>60660</v>
      </c>
      <c r="C482" t="s">
        <v>987</v>
      </c>
      <c r="D482" t="s">
        <v>824</v>
      </c>
      <c r="E482" t="s">
        <v>825</v>
      </c>
      <c r="F482" t="s">
        <v>944</v>
      </c>
      <c r="G482" t="str">
        <f t="shared" si="7"/>
        <v>Kindergarten  Marktgemeinde Dobl-Zwaring, 8143 Dobl-Zwaring, Am Sendergrund 16</v>
      </c>
    </row>
    <row r="483" spans="1:7" x14ac:dyDescent="0.3">
      <c r="A483">
        <v>60644006</v>
      </c>
      <c r="B483">
        <v>60669</v>
      </c>
      <c r="C483" t="s">
        <v>929</v>
      </c>
      <c r="D483" t="s">
        <v>232</v>
      </c>
      <c r="E483" t="s">
        <v>807</v>
      </c>
      <c r="F483" t="s">
        <v>808</v>
      </c>
      <c r="G483" t="str">
        <f t="shared" si="7"/>
        <v>Kindergarten  Gemeinde Seiersberg-Pirka, 8054 Seiersberg-Pirka, Premstätter Straße 7</v>
      </c>
    </row>
    <row r="484" spans="1:7" x14ac:dyDescent="0.3">
      <c r="A484">
        <v>60645003</v>
      </c>
      <c r="B484">
        <v>60645</v>
      </c>
      <c r="C484" t="s">
        <v>988</v>
      </c>
      <c r="D484" t="s">
        <v>962</v>
      </c>
      <c r="E484" t="s">
        <v>963</v>
      </c>
      <c r="F484" t="s">
        <v>989</v>
      </c>
      <c r="G484" t="str">
        <f t="shared" si="7"/>
        <v>Kindergarten  Marktgemeinde Semriach Gemeindebetriebe Semriach KG, 8102 Semriach, Schulstraße 26</v>
      </c>
    </row>
    <row r="485" spans="1:7" x14ac:dyDescent="0.3">
      <c r="A485">
        <v>60653001</v>
      </c>
      <c r="B485">
        <v>60653</v>
      </c>
      <c r="C485" t="s">
        <v>809</v>
      </c>
      <c r="D485" t="s">
        <v>810</v>
      </c>
      <c r="E485" t="s">
        <v>811</v>
      </c>
      <c r="F485" t="s">
        <v>855</v>
      </c>
      <c r="G485" t="str">
        <f t="shared" si="7"/>
        <v>Kindergarten  Verein "Wiki Vasoldsberg", 8076 Vasoldsberg, Sportstraße 2</v>
      </c>
    </row>
    <row r="486" spans="1:7" x14ac:dyDescent="0.3">
      <c r="A486">
        <v>60613006</v>
      </c>
      <c r="B486">
        <v>60613</v>
      </c>
      <c r="C486" t="s">
        <v>990</v>
      </c>
      <c r="D486" t="s">
        <v>837</v>
      </c>
      <c r="E486" t="s">
        <v>838</v>
      </c>
      <c r="F486" t="s">
        <v>839</v>
      </c>
      <c r="G486" t="str">
        <f t="shared" si="7"/>
        <v>Kindergarten  Marktgemeinde Gratkorn, 8101 Gratkorn, Kirchweg 3</v>
      </c>
    </row>
    <row r="487" spans="1:7" x14ac:dyDescent="0.3">
      <c r="A487">
        <v>60613004</v>
      </c>
      <c r="B487">
        <v>60613</v>
      </c>
      <c r="C487" t="s">
        <v>991</v>
      </c>
      <c r="D487" t="s">
        <v>837</v>
      </c>
      <c r="E487" t="s">
        <v>838</v>
      </c>
      <c r="F487" t="s">
        <v>992</v>
      </c>
      <c r="G487" t="str">
        <f t="shared" si="7"/>
        <v>Kindergarten  Verein "Micky Mouse", 8101 Gratkorn, Sportplatzgasse 1</v>
      </c>
    </row>
    <row r="488" spans="1:7" x14ac:dyDescent="0.3">
      <c r="A488">
        <v>60624003</v>
      </c>
      <c r="B488">
        <v>60624</v>
      </c>
      <c r="C488" t="s">
        <v>883</v>
      </c>
      <c r="D488" t="s">
        <v>817</v>
      </c>
      <c r="E488" t="s">
        <v>818</v>
      </c>
      <c r="F488" t="s">
        <v>884</v>
      </c>
      <c r="G488" t="str">
        <f t="shared" si="7"/>
        <v>Kindergarten  Marktgemeinde Kalsdorf bei Graz, 8401 Kalsdorf bei Graz, Johann-Pauker-Gasse 21</v>
      </c>
    </row>
    <row r="489" spans="1:7" x14ac:dyDescent="0.3">
      <c r="A489">
        <v>60739801</v>
      </c>
      <c r="B489">
        <v>62264</v>
      </c>
      <c r="C489" t="s">
        <v>993</v>
      </c>
      <c r="D489" t="s">
        <v>994</v>
      </c>
      <c r="E489" t="s">
        <v>995</v>
      </c>
      <c r="F489" t="s">
        <v>996</v>
      </c>
      <c r="G489" t="str">
        <f t="shared" si="7"/>
        <v>Kinderkrippe  Marktgemeinde Bad Waltersdorf, 8272 Bad Waltersdorf, Sebersdorf 276</v>
      </c>
    </row>
    <row r="490" spans="1:7" x14ac:dyDescent="0.3">
      <c r="A490">
        <v>60710016</v>
      </c>
      <c r="B490">
        <v>62219</v>
      </c>
      <c r="C490" t="s">
        <v>997</v>
      </c>
      <c r="D490" t="s">
        <v>998</v>
      </c>
      <c r="E490" t="s">
        <v>999</v>
      </c>
      <c r="F490" t="s">
        <v>1000</v>
      </c>
      <c r="G490" t="str">
        <f t="shared" si="7"/>
        <v>Kindergarten  Stadt Hartberg, 8230 Hartberg, Josef-Hallamayr-Straße 19</v>
      </c>
    </row>
    <row r="491" spans="1:7" x14ac:dyDescent="0.3">
      <c r="A491">
        <v>60710805</v>
      </c>
      <c r="B491">
        <v>62219</v>
      </c>
      <c r="C491" t="s">
        <v>997</v>
      </c>
      <c r="D491" t="s">
        <v>998</v>
      </c>
      <c r="E491" t="s">
        <v>999</v>
      </c>
      <c r="F491" t="s">
        <v>1001</v>
      </c>
      <c r="G491" t="str">
        <f t="shared" si="7"/>
        <v>Kinderkrippe  Stadt Hartberg, 8230 Hartberg, Josef-Hallamayr-Straße 19</v>
      </c>
    </row>
    <row r="492" spans="1:7" x14ac:dyDescent="0.3">
      <c r="A492">
        <v>60710001</v>
      </c>
      <c r="B492">
        <v>62219</v>
      </c>
      <c r="C492" t="s">
        <v>1002</v>
      </c>
      <c r="D492" t="s">
        <v>998</v>
      </c>
      <c r="E492" t="s">
        <v>999</v>
      </c>
      <c r="F492" t="s">
        <v>1000</v>
      </c>
      <c r="G492" t="str">
        <f t="shared" si="7"/>
        <v>Kindergarten  Stadt Hartberg, 8230 Hartberg, Angerstraße 10</v>
      </c>
    </row>
    <row r="493" spans="1:7" x14ac:dyDescent="0.3">
      <c r="A493">
        <v>60722001</v>
      </c>
      <c r="B493">
        <v>62275</v>
      </c>
      <c r="C493" t="s">
        <v>1003</v>
      </c>
      <c r="D493" t="s">
        <v>1004</v>
      </c>
      <c r="E493" t="s">
        <v>1005</v>
      </c>
      <c r="F493" t="s">
        <v>1006</v>
      </c>
      <c r="G493" t="str">
        <f t="shared" si="7"/>
        <v>Kindergarten  Röm.-kath. Pfarre Pöllau, 8225 Pöllau, Remigigasse 316</v>
      </c>
    </row>
    <row r="494" spans="1:7" x14ac:dyDescent="0.3">
      <c r="A494">
        <v>60728002</v>
      </c>
      <c r="B494">
        <v>62277</v>
      </c>
      <c r="C494" t="s">
        <v>1007</v>
      </c>
      <c r="D494" t="s">
        <v>1008</v>
      </c>
      <c r="E494" t="s">
        <v>1009</v>
      </c>
      <c r="F494" t="s">
        <v>1010</v>
      </c>
      <c r="G494" t="str">
        <f t="shared" si="7"/>
        <v>Kindergarten  Gemeinde Rohrbach an der Lafnitz, 8234 Rohrbach an der Lafnitz, Gemeindegasse 5</v>
      </c>
    </row>
    <row r="495" spans="1:7" x14ac:dyDescent="0.3">
      <c r="A495">
        <v>60711001</v>
      </c>
      <c r="B495">
        <v>62220</v>
      </c>
      <c r="C495" t="s">
        <v>1011</v>
      </c>
      <c r="D495" t="s">
        <v>998</v>
      </c>
      <c r="E495" t="s">
        <v>1012</v>
      </c>
      <c r="F495" t="s">
        <v>1013</v>
      </c>
      <c r="G495" t="str">
        <f t="shared" si="7"/>
        <v>Kindergarten  Gemeinde Hartberg Umgebung, 8230 Hartberg Umgebung, Mitterdombach 26</v>
      </c>
    </row>
    <row r="496" spans="1:7" x14ac:dyDescent="0.3">
      <c r="A496">
        <v>60732001</v>
      </c>
      <c r="B496">
        <v>62244</v>
      </c>
      <c r="C496" t="s">
        <v>1014</v>
      </c>
      <c r="D496" t="s">
        <v>1015</v>
      </c>
      <c r="E496" t="s">
        <v>1016</v>
      </c>
      <c r="F496" t="s">
        <v>1017</v>
      </c>
      <c r="G496" t="str">
        <f t="shared" si="7"/>
        <v>Kindergarten  Röm.-kath. Pfarre St. Johann in der Haide c/o Pfarramt Hartberg, 8295 Sankt Johann in der Haide, St. Johann in der Haide 142</v>
      </c>
    </row>
    <row r="497" spans="1:7" x14ac:dyDescent="0.3">
      <c r="A497">
        <v>60716001</v>
      </c>
      <c r="B497">
        <v>62277</v>
      </c>
      <c r="C497" t="s">
        <v>1018</v>
      </c>
      <c r="D497" t="s">
        <v>1008</v>
      </c>
      <c r="E497" t="s">
        <v>1009</v>
      </c>
      <c r="F497" t="s">
        <v>1010</v>
      </c>
      <c r="G497" t="str">
        <f t="shared" si="7"/>
        <v>Kindergarten  Gemeinde Rohrbach an der Lafnitz, 8234 Rohrbach an der Lafnitz, Eichberg 34</v>
      </c>
    </row>
    <row r="498" spans="1:7" x14ac:dyDescent="0.3">
      <c r="A498">
        <v>60715001</v>
      </c>
      <c r="B498">
        <v>62272</v>
      </c>
      <c r="C498" t="s">
        <v>1019</v>
      </c>
      <c r="D498" t="s">
        <v>1020</v>
      </c>
      <c r="E498" t="s">
        <v>1021</v>
      </c>
      <c r="F498" t="s">
        <v>1022</v>
      </c>
      <c r="G498" t="str">
        <f t="shared" si="7"/>
        <v>Kindergarten  Marktgemeinde Kaindorf, 8224 Kaindorf, Kaindorf 240</v>
      </c>
    </row>
    <row r="499" spans="1:7" x14ac:dyDescent="0.3">
      <c r="A499">
        <v>60743003</v>
      </c>
      <c r="B499">
        <v>62256</v>
      </c>
      <c r="C499" t="s">
        <v>1023</v>
      </c>
      <c r="D499" t="s">
        <v>1024</v>
      </c>
      <c r="E499" t="s">
        <v>1025</v>
      </c>
      <c r="F499" t="s">
        <v>1026</v>
      </c>
      <c r="G499" t="str">
        <f t="shared" si="7"/>
        <v>Kindergarten  Gemeinde Stubenberg, 8223 Stubenberg, Stubenberg 178</v>
      </c>
    </row>
    <row r="500" spans="1:7" x14ac:dyDescent="0.3">
      <c r="A500">
        <v>60710005</v>
      </c>
      <c r="B500">
        <v>62219</v>
      </c>
      <c r="C500" t="s">
        <v>2329</v>
      </c>
      <c r="D500" t="s">
        <v>998</v>
      </c>
      <c r="E500" t="s">
        <v>999</v>
      </c>
      <c r="F500" t="s">
        <v>2330</v>
      </c>
      <c r="G500" t="str">
        <f t="shared" si="7"/>
        <v>Praxiskindergarten  Bildungsanstalt für Elementarpädagogik Hartberg, 8230 Hartberg, Edelseegasse 13</v>
      </c>
    </row>
    <row r="501" spans="1:7" x14ac:dyDescent="0.3">
      <c r="A501">
        <v>60720002</v>
      </c>
      <c r="B501">
        <v>62274</v>
      </c>
      <c r="C501" t="s">
        <v>1027</v>
      </c>
      <c r="D501" t="s">
        <v>1028</v>
      </c>
      <c r="E501" t="s">
        <v>1029</v>
      </c>
      <c r="F501" t="s">
        <v>1030</v>
      </c>
      <c r="G501" t="str">
        <f t="shared" si="7"/>
        <v>Kindergarten  Marktgemeinde Neudau, 8292 Neudau, Reihenhausweg 1</v>
      </c>
    </row>
    <row r="502" spans="1:7" x14ac:dyDescent="0.3">
      <c r="A502">
        <v>60745004</v>
      </c>
      <c r="B502">
        <v>62278</v>
      </c>
      <c r="C502" t="s">
        <v>1031</v>
      </c>
      <c r="D502" t="s">
        <v>1032</v>
      </c>
      <c r="E502" t="s">
        <v>1033</v>
      </c>
      <c r="F502" t="s">
        <v>1034</v>
      </c>
      <c r="G502" t="str">
        <f t="shared" si="7"/>
        <v>Kindergarten  Marktgemeinde Vorau, 8250 Vorau, Gerichtsgasse 4</v>
      </c>
    </row>
    <row r="503" spans="1:7" x14ac:dyDescent="0.3">
      <c r="A503">
        <v>60733001</v>
      </c>
      <c r="B503">
        <v>62245</v>
      </c>
      <c r="C503" t="s">
        <v>1035</v>
      </c>
      <c r="D503" t="s">
        <v>1036</v>
      </c>
      <c r="E503" t="s">
        <v>1037</v>
      </c>
      <c r="F503" t="s">
        <v>1038</v>
      </c>
      <c r="G503" t="str">
        <f t="shared" si="7"/>
        <v>Kindergarten  Orts- und Infrastrukturentwicklungs KG Gem. St. Lorenzen am Wechsel, 8242 Sankt Lorenzen am Wechsel, Lorenzen 76</v>
      </c>
    </row>
    <row r="504" spans="1:7" x14ac:dyDescent="0.3">
      <c r="A504">
        <v>60705002</v>
      </c>
      <c r="B504">
        <v>62209</v>
      </c>
      <c r="C504" t="s">
        <v>1039</v>
      </c>
      <c r="D504" t="s">
        <v>1040</v>
      </c>
      <c r="E504" t="s">
        <v>1041</v>
      </c>
      <c r="F504" t="s">
        <v>1042</v>
      </c>
      <c r="G504" t="str">
        <f t="shared" si="7"/>
        <v>Kindergarten  Gemeinde Ebersdorf, 8273 Ebersdorf, Ebersdorf 161</v>
      </c>
    </row>
    <row r="505" spans="1:7" x14ac:dyDescent="0.3">
      <c r="A505">
        <v>60747001</v>
      </c>
      <c r="B505">
        <v>62279</v>
      </c>
      <c r="C505" t="s">
        <v>1043</v>
      </c>
      <c r="D505" t="s">
        <v>1044</v>
      </c>
      <c r="E505" t="s">
        <v>1045</v>
      </c>
      <c r="F505" t="s">
        <v>1046</v>
      </c>
      <c r="G505" t="str">
        <f t="shared" si="7"/>
        <v>Kindergarten  Gemeinde Waldbach-Mönichwald, 8253 Waldbach-Mönichwald, Arzberg 39</v>
      </c>
    </row>
    <row r="506" spans="1:7" x14ac:dyDescent="0.3">
      <c r="A506">
        <v>60749004</v>
      </c>
      <c r="B506">
        <v>62262</v>
      </c>
      <c r="C506" t="s">
        <v>1047</v>
      </c>
      <c r="D506" t="s">
        <v>1048</v>
      </c>
      <c r="E506" t="s">
        <v>1049</v>
      </c>
      <c r="F506" t="s">
        <v>1050</v>
      </c>
      <c r="G506" t="str">
        <f t="shared" si="7"/>
        <v>Kindergarten  Gemeinde Wenigzell, 8254 Wenigzell, Pittermann 165</v>
      </c>
    </row>
    <row r="507" spans="1:7" x14ac:dyDescent="0.3">
      <c r="A507">
        <v>60711002</v>
      </c>
      <c r="B507">
        <v>62220</v>
      </c>
      <c r="C507" t="s">
        <v>1011</v>
      </c>
      <c r="D507" t="s">
        <v>998</v>
      </c>
      <c r="E507" t="s">
        <v>1012</v>
      </c>
      <c r="F507" t="s">
        <v>1051</v>
      </c>
      <c r="G507" t="str">
        <f t="shared" si="7"/>
        <v>Heilpaedagogischer Kindergarten  Gemeinde Hartberg Umgebung, 8230 Hartberg Umgebung, Mitterdombach 26</v>
      </c>
    </row>
    <row r="508" spans="1:7" x14ac:dyDescent="0.3">
      <c r="A508">
        <v>60706003</v>
      </c>
      <c r="B508">
        <v>62211</v>
      </c>
      <c r="C508" t="s">
        <v>1052</v>
      </c>
      <c r="D508" t="s">
        <v>1053</v>
      </c>
      <c r="E508" t="s">
        <v>1054</v>
      </c>
      <c r="F508" t="s">
        <v>1055</v>
      </c>
      <c r="G508" t="str">
        <f t="shared" si="7"/>
        <v>Kindergarten  Stadt Friedberg, 8240 Friedberg, Ehrenschachen 67</v>
      </c>
    </row>
    <row r="509" spans="1:7" x14ac:dyDescent="0.3">
      <c r="A509">
        <v>60741001</v>
      </c>
      <c r="B509">
        <v>62275</v>
      </c>
      <c r="C509" t="s">
        <v>1056</v>
      </c>
      <c r="D509" t="s">
        <v>1004</v>
      </c>
      <c r="E509" t="s">
        <v>1005</v>
      </c>
      <c r="F509" t="s">
        <v>1057</v>
      </c>
      <c r="G509" t="str">
        <f t="shared" si="7"/>
        <v>Kindergarten  Marktgemeinde Pöllau, 8225 Pöllau, Prätis 70</v>
      </c>
    </row>
    <row r="510" spans="1:7" x14ac:dyDescent="0.3">
      <c r="A510">
        <v>60730002</v>
      </c>
      <c r="B510">
        <v>62242</v>
      </c>
      <c r="C510" t="s">
        <v>1058</v>
      </c>
      <c r="D510" t="s">
        <v>1059</v>
      </c>
      <c r="E510" t="s">
        <v>1060</v>
      </c>
      <c r="F510" t="s">
        <v>1061</v>
      </c>
      <c r="G510" t="str">
        <f t="shared" si="7"/>
        <v>Kindergarten  Gemeinde Sankt Jakob im Walde, 8255 Sankt Jakob im Walde, Kirchenviertel 2</v>
      </c>
    </row>
    <row r="511" spans="1:7" x14ac:dyDescent="0.3">
      <c r="A511">
        <v>60734001</v>
      </c>
      <c r="B511">
        <v>62205</v>
      </c>
      <c r="C511" t="s">
        <v>1062</v>
      </c>
      <c r="D511" t="s">
        <v>1063</v>
      </c>
      <c r="E511" t="s">
        <v>1064</v>
      </c>
      <c r="F511" t="s">
        <v>1065</v>
      </c>
      <c r="G511" t="str">
        <f t="shared" si="7"/>
        <v>Kindergarten  Gemeinde Buch-St. Magdalena, 8274 Buch-St. Magdalena, St. Magdalena 44</v>
      </c>
    </row>
    <row r="512" spans="1:7" x14ac:dyDescent="0.3">
      <c r="A512">
        <v>60710009</v>
      </c>
      <c r="B512">
        <v>62219</v>
      </c>
      <c r="C512" t="s">
        <v>1066</v>
      </c>
      <c r="D512" t="s">
        <v>998</v>
      </c>
      <c r="E512" t="s">
        <v>999</v>
      </c>
      <c r="F512" t="s">
        <v>1000</v>
      </c>
      <c r="G512" t="str">
        <f t="shared" si="7"/>
        <v>Kindergarten  Stadt Hartberg, 8230 Hartberg, Franz-Schmidt-Gasse 7</v>
      </c>
    </row>
    <row r="513" spans="1:7" x14ac:dyDescent="0.3">
      <c r="A513">
        <v>60723003</v>
      </c>
      <c r="B513">
        <v>62235</v>
      </c>
      <c r="C513" t="s">
        <v>1067</v>
      </c>
      <c r="D513" t="s">
        <v>1004</v>
      </c>
      <c r="E513" t="s">
        <v>1068</v>
      </c>
      <c r="F513" t="s">
        <v>1069</v>
      </c>
      <c r="G513" t="str">
        <f t="shared" si="7"/>
        <v>Kindergarten  Gemeinde Pöllauberg, 8225 Pöllauberg, Oberneuberg 110</v>
      </c>
    </row>
    <row r="514" spans="1:7" x14ac:dyDescent="0.3">
      <c r="A514">
        <v>60738002</v>
      </c>
      <c r="B514">
        <v>62275</v>
      </c>
      <c r="C514" t="s">
        <v>1070</v>
      </c>
      <c r="D514" t="s">
        <v>1004</v>
      </c>
      <c r="E514" t="s">
        <v>1005</v>
      </c>
      <c r="F514" t="s">
        <v>1057</v>
      </c>
      <c r="G514" t="str">
        <f t="shared" si="7"/>
        <v>Kindergarten  Marktgemeinde Pöllau, 8225 Pöllau, Schönau 54</v>
      </c>
    </row>
    <row r="515" spans="1:7" x14ac:dyDescent="0.3">
      <c r="A515">
        <v>60729001</v>
      </c>
      <c r="B515">
        <v>62275</v>
      </c>
      <c r="C515" t="s">
        <v>1071</v>
      </c>
      <c r="D515" t="s">
        <v>1004</v>
      </c>
      <c r="E515" t="s">
        <v>1005</v>
      </c>
      <c r="F515" t="s">
        <v>1057</v>
      </c>
      <c r="G515" t="str">
        <f t="shared" ref="G515:G578" si="8">F515&amp;", "&amp;D515&amp;" "&amp;E515&amp;", "&amp;C515</f>
        <v>Kindergarten  Marktgemeinde Pöllau, 8225 Pöllau, Obersaifen 222</v>
      </c>
    </row>
    <row r="516" spans="1:7" x14ac:dyDescent="0.3">
      <c r="A516">
        <v>60739002</v>
      </c>
      <c r="B516">
        <v>62264</v>
      </c>
      <c r="C516" t="s">
        <v>993</v>
      </c>
      <c r="D516" t="s">
        <v>994</v>
      </c>
      <c r="E516" t="s">
        <v>995</v>
      </c>
      <c r="F516" t="s">
        <v>1072</v>
      </c>
      <c r="G516" t="str">
        <f t="shared" si="8"/>
        <v>Kindergarten  Marktgemeinde Bad Waltersdorf, 8272 Bad Waltersdorf, Sebersdorf 276</v>
      </c>
    </row>
    <row r="517" spans="1:7" x14ac:dyDescent="0.3">
      <c r="A517">
        <v>60708002</v>
      </c>
      <c r="B517">
        <v>62214</v>
      </c>
      <c r="C517" t="s">
        <v>1073</v>
      </c>
      <c r="D517" t="s">
        <v>998</v>
      </c>
      <c r="E517" t="s">
        <v>1074</v>
      </c>
      <c r="F517" t="s">
        <v>1075</v>
      </c>
      <c r="G517" t="str">
        <f t="shared" si="8"/>
        <v>Kindergarten  Gemeinde Greinbach, 8230 Greinbach, Staudach 126</v>
      </c>
    </row>
    <row r="518" spans="1:7" x14ac:dyDescent="0.3">
      <c r="A518">
        <v>60727001</v>
      </c>
      <c r="B518">
        <v>62276</v>
      </c>
      <c r="C518" t="s">
        <v>1076</v>
      </c>
      <c r="D518" t="s">
        <v>1077</v>
      </c>
      <c r="E518" t="s">
        <v>1078</v>
      </c>
      <c r="F518" t="s">
        <v>1079</v>
      </c>
      <c r="G518" t="str">
        <f t="shared" si="8"/>
        <v>Kindergarten  Gemeinde Rohr bei Hartberg, 8294 Rohr bei Hartberg, Unterrohr 315</v>
      </c>
    </row>
    <row r="519" spans="1:7" x14ac:dyDescent="0.3">
      <c r="A519">
        <v>60707003</v>
      </c>
      <c r="B519">
        <v>62268</v>
      </c>
      <c r="C519" t="s">
        <v>1080</v>
      </c>
      <c r="D519" t="s">
        <v>1081</v>
      </c>
      <c r="E519" t="s">
        <v>1082</v>
      </c>
      <c r="F519" t="s">
        <v>1083</v>
      </c>
      <c r="G519" t="str">
        <f t="shared" si="8"/>
        <v>Kindergarten  Marktgemeinde Grafendorf bei Hartberg, 8232 Grafendorf bei Hartberg, Schulstraße 138</v>
      </c>
    </row>
    <row r="520" spans="1:7" x14ac:dyDescent="0.3">
      <c r="A520">
        <v>60710501</v>
      </c>
      <c r="B520">
        <v>62219</v>
      </c>
      <c r="C520" t="s">
        <v>2329</v>
      </c>
      <c r="D520" t="s">
        <v>998</v>
      </c>
      <c r="E520" t="s">
        <v>999</v>
      </c>
      <c r="F520" t="s">
        <v>2331</v>
      </c>
      <c r="G520" t="str">
        <f t="shared" si="8"/>
        <v>Praxishort  Bildungsanstalt für Elementarpädagogik Hartberg, 8230 Hartberg, Edelseegasse 13</v>
      </c>
    </row>
    <row r="521" spans="1:7" x14ac:dyDescent="0.3">
      <c r="A521">
        <v>60710803</v>
      </c>
      <c r="B521">
        <v>62219</v>
      </c>
      <c r="C521" t="s">
        <v>2329</v>
      </c>
      <c r="D521" t="s">
        <v>998</v>
      </c>
      <c r="E521" t="s">
        <v>999</v>
      </c>
      <c r="F521" t="s">
        <v>2332</v>
      </c>
      <c r="G521" t="str">
        <f t="shared" si="8"/>
        <v>Praxiskinderkrippe  Bildungsanstalt für Elementarpädagogik Hartberg, 8230 Hartberg, Edelseegasse 13</v>
      </c>
    </row>
    <row r="522" spans="1:7" x14ac:dyDescent="0.3">
      <c r="A522">
        <v>60748003</v>
      </c>
      <c r="B522">
        <v>62264</v>
      </c>
      <c r="C522" t="s">
        <v>1084</v>
      </c>
      <c r="D522" t="s">
        <v>1085</v>
      </c>
      <c r="E522" t="s">
        <v>995</v>
      </c>
      <c r="F522" t="s">
        <v>1072</v>
      </c>
      <c r="G522" t="str">
        <f t="shared" si="8"/>
        <v>Kindergarten  Marktgemeinde Bad Waltersdorf, 8271 Bad Waltersdorf, Bad Waltersdorf 322</v>
      </c>
    </row>
    <row r="523" spans="1:7" x14ac:dyDescent="0.3">
      <c r="A523">
        <v>60702002</v>
      </c>
      <c r="B523">
        <v>62205</v>
      </c>
      <c r="C523" t="s">
        <v>1086</v>
      </c>
      <c r="D523" t="s">
        <v>1063</v>
      </c>
      <c r="E523" t="s">
        <v>1064</v>
      </c>
      <c r="F523" t="s">
        <v>1065</v>
      </c>
      <c r="G523" t="str">
        <f t="shared" si="8"/>
        <v>Kindergarten  Gemeinde Buch-St. Magdalena, 8274 Buch-St. Magdalena, Unterbuch 24</v>
      </c>
    </row>
    <row r="524" spans="1:7" x14ac:dyDescent="0.3">
      <c r="A524">
        <v>60748801</v>
      </c>
      <c r="B524">
        <v>62264</v>
      </c>
      <c r="C524" t="s">
        <v>1084</v>
      </c>
      <c r="D524" t="s">
        <v>1085</v>
      </c>
      <c r="E524" t="s">
        <v>995</v>
      </c>
      <c r="F524" t="s">
        <v>996</v>
      </c>
      <c r="G524" t="str">
        <f t="shared" si="8"/>
        <v>Kinderkrippe  Marktgemeinde Bad Waltersdorf, 8271 Bad Waltersdorf, Bad Waltersdorf 322</v>
      </c>
    </row>
    <row r="525" spans="1:7" x14ac:dyDescent="0.3">
      <c r="A525">
        <v>60710502</v>
      </c>
      <c r="B525">
        <v>62219</v>
      </c>
      <c r="C525" t="s">
        <v>2333</v>
      </c>
      <c r="D525" t="s">
        <v>998</v>
      </c>
      <c r="E525" t="s">
        <v>999</v>
      </c>
      <c r="F525" t="s">
        <v>2334</v>
      </c>
      <c r="G525" t="str">
        <f t="shared" si="8"/>
        <v>Hort  Stadt Hartberg, 8230 Hartberg, Gartengasse 6</v>
      </c>
    </row>
    <row r="526" spans="1:7" x14ac:dyDescent="0.3">
      <c r="A526">
        <v>60709002</v>
      </c>
      <c r="B526">
        <v>62270</v>
      </c>
      <c r="C526" t="s">
        <v>1087</v>
      </c>
      <c r="D526" t="s">
        <v>994</v>
      </c>
      <c r="E526" t="s">
        <v>1088</v>
      </c>
      <c r="F526" t="s">
        <v>1089</v>
      </c>
      <c r="G526" t="str">
        <f t="shared" si="8"/>
        <v>Kindergarten  Gemeinde Hartl, 8272 Hartl, Auffen 191</v>
      </c>
    </row>
    <row r="527" spans="1:7" x14ac:dyDescent="0.3">
      <c r="A527">
        <v>60736002</v>
      </c>
      <c r="B527">
        <v>62247</v>
      </c>
      <c r="C527" t="s">
        <v>856</v>
      </c>
      <c r="D527" t="s">
        <v>1090</v>
      </c>
      <c r="E527" t="s">
        <v>1091</v>
      </c>
      <c r="F527" t="s">
        <v>1092</v>
      </c>
      <c r="G527" t="str">
        <f t="shared" si="8"/>
        <v>Kindergarten  Gemeinde Schäffern, 8244 Schäffern, Kindergartenweg 1</v>
      </c>
    </row>
    <row r="528" spans="1:7" x14ac:dyDescent="0.3">
      <c r="A528">
        <v>60706007</v>
      </c>
      <c r="B528">
        <v>62211</v>
      </c>
      <c r="C528" t="s">
        <v>1093</v>
      </c>
      <c r="D528" t="s">
        <v>1053</v>
      </c>
      <c r="E528" t="s">
        <v>1054</v>
      </c>
      <c r="F528" t="s">
        <v>1055</v>
      </c>
      <c r="G528" t="str">
        <f t="shared" si="8"/>
        <v>Kindergarten  Stadt Friedberg, 8240 Friedberg, Grazer Straße 6</v>
      </c>
    </row>
    <row r="529" spans="1:7" x14ac:dyDescent="0.3">
      <c r="A529">
        <v>60710014</v>
      </c>
      <c r="B529">
        <v>62219</v>
      </c>
      <c r="C529" t="s">
        <v>1094</v>
      </c>
      <c r="D529" t="s">
        <v>998</v>
      </c>
      <c r="E529" t="s">
        <v>999</v>
      </c>
      <c r="F529" t="s">
        <v>1095</v>
      </c>
      <c r="G529" t="str">
        <f t="shared" si="8"/>
        <v>Kindergarten  Oekopark Errichtungs GmbH, 8230 Hartberg, Am ÖKOPARK 23</v>
      </c>
    </row>
    <row r="530" spans="1:7" x14ac:dyDescent="0.3">
      <c r="A530">
        <v>60806004</v>
      </c>
      <c r="B530">
        <v>62040</v>
      </c>
      <c r="C530" t="s">
        <v>1096</v>
      </c>
      <c r="D530" t="s">
        <v>1097</v>
      </c>
      <c r="E530" t="s">
        <v>1098</v>
      </c>
      <c r="F530" t="s">
        <v>1099</v>
      </c>
      <c r="G530" t="str">
        <f t="shared" si="8"/>
        <v>Kindergarten  Stadt Judenburg, 8750 Judenburg, Jägersteig 11</v>
      </c>
    </row>
    <row r="531" spans="1:7" x14ac:dyDescent="0.3">
      <c r="A531">
        <v>60806003</v>
      </c>
      <c r="B531">
        <v>62040</v>
      </c>
      <c r="C531" t="s">
        <v>1100</v>
      </c>
      <c r="D531" t="s">
        <v>1097</v>
      </c>
      <c r="E531" t="s">
        <v>1098</v>
      </c>
      <c r="F531" t="s">
        <v>1101</v>
      </c>
      <c r="G531" t="str">
        <f t="shared" si="8"/>
        <v>Kindergarten  Röm.-kath. Pfarre Judenburg, 8750 Judenburg, Friedhofgasse 16</v>
      </c>
    </row>
    <row r="532" spans="1:7" x14ac:dyDescent="0.3">
      <c r="A532">
        <v>60813001</v>
      </c>
      <c r="B532">
        <v>62044</v>
      </c>
      <c r="C532" t="s">
        <v>1102</v>
      </c>
      <c r="D532" t="s">
        <v>1103</v>
      </c>
      <c r="E532" t="s">
        <v>1104</v>
      </c>
      <c r="F532" t="s">
        <v>1105</v>
      </c>
      <c r="G532" t="str">
        <f t="shared" si="8"/>
        <v>Kindergarten  Röm.-kath. Pfarre Oberzeiring, 8762 Pölstal, Bergwerkgasse 2</v>
      </c>
    </row>
    <row r="533" spans="1:7" x14ac:dyDescent="0.3">
      <c r="A533">
        <v>60805001</v>
      </c>
      <c r="B533">
        <v>62010</v>
      </c>
      <c r="C533" t="s">
        <v>1106</v>
      </c>
      <c r="D533" t="s">
        <v>1107</v>
      </c>
      <c r="E533" t="s">
        <v>1108</v>
      </c>
      <c r="F533" t="s">
        <v>1109</v>
      </c>
      <c r="G533" t="str">
        <f t="shared" si="8"/>
        <v>Kindergarten  Gemeinde Hohentauern, 8785 Hohentauern, Dorfstraße 1</v>
      </c>
    </row>
    <row r="534" spans="1:7" x14ac:dyDescent="0.3">
      <c r="A534">
        <v>60823001</v>
      </c>
      <c r="B534">
        <v>62048</v>
      </c>
      <c r="C534" t="s">
        <v>1110</v>
      </c>
      <c r="D534" t="s">
        <v>1111</v>
      </c>
      <c r="E534" t="s">
        <v>1112</v>
      </c>
      <c r="F534" t="s">
        <v>1113</v>
      </c>
      <c r="G534" t="str">
        <f t="shared" si="8"/>
        <v>Kindergarten  Röm.-kath. Pfarre Weißkirchen, 8741 Weißkirchen in Steiermark, Zeltwegerstraße 5</v>
      </c>
    </row>
    <row r="535" spans="1:7" x14ac:dyDescent="0.3">
      <c r="A535">
        <v>60824001</v>
      </c>
      <c r="B535">
        <v>62038</v>
      </c>
      <c r="C535" t="s">
        <v>1114</v>
      </c>
      <c r="D535" t="s">
        <v>1115</v>
      </c>
      <c r="E535" t="s">
        <v>1116</v>
      </c>
      <c r="F535" t="s">
        <v>1117</v>
      </c>
      <c r="G535" t="str">
        <f t="shared" si="8"/>
        <v>Kindergarten  Stadt Zeltweg, 8740 Zeltweg, Hauptstraße 80</v>
      </c>
    </row>
    <row r="536" spans="1:7" x14ac:dyDescent="0.3">
      <c r="A536">
        <v>60824002</v>
      </c>
      <c r="B536">
        <v>62038</v>
      </c>
      <c r="C536" t="s">
        <v>1118</v>
      </c>
      <c r="D536" t="s">
        <v>1115</v>
      </c>
      <c r="E536" t="s">
        <v>1116</v>
      </c>
      <c r="F536" t="s">
        <v>1117</v>
      </c>
      <c r="G536" t="str">
        <f t="shared" si="8"/>
        <v>Kindergarten  Stadt Zeltweg, 8740 Zeltweg, Schulgasse 16</v>
      </c>
    </row>
    <row r="537" spans="1:7" x14ac:dyDescent="0.3">
      <c r="A537">
        <v>60806006</v>
      </c>
      <c r="B537">
        <v>62040</v>
      </c>
      <c r="C537" t="s">
        <v>1119</v>
      </c>
      <c r="D537" t="s">
        <v>1097</v>
      </c>
      <c r="E537" t="s">
        <v>1098</v>
      </c>
      <c r="F537" t="s">
        <v>1099</v>
      </c>
      <c r="G537" t="str">
        <f t="shared" si="8"/>
        <v>Kindergarten  Stadt Judenburg, 8750 Judenburg, Wasendorferweg 14</v>
      </c>
    </row>
    <row r="538" spans="1:7" x14ac:dyDescent="0.3">
      <c r="A538">
        <v>60814002</v>
      </c>
      <c r="B538">
        <v>62043</v>
      </c>
      <c r="C538" t="s">
        <v>1120</v>
      </c>
      <c r="D538" t="s">
        <v>1121</v>
      </c>
      <c r="E538" t="s">
        <v>1122</v>
      </c>
      <c r="F538" t="s">
        <v>1123</v>
      </c>
      <c r="G538" t="str">
        <f t="shared" si="8"/>
        <v>Kindergarten  Röm.-kath. Pfarre Pöls, 8761 Pöls-Oberkurzheim, Roseggerstraße 5</v>
      </c>
    </row>
    <row r="539" spans="1:7" x14ac:dyDescent="0.3">
      <c r="A539">
        <v>60806009</v>
      </c>
      <c r="B539">
        <v>62040</v>
      </c>
      <c r="C539" t="s">
        <v>2335</v>
      </c>
      <c r="D539" t="s">
        <v>1097</v>
      </c>
      <c r="E539" t="s">
        <v>1098</v>
      </c>
      <c r="F539" t="s">
        <v>2336</v>
      </c>
      <c r="G539" t="str">
        <f t="shared" si="8"/>
        <v>Praxiskindergarten  Bildungsanstalt für Elementarpädagogik Judenburg, 8750 Judenburg, Stadion-Straße 8</v>
      </c>
    </row>
    <row r="540" spans="1:7" x14ac:dyDescent="0.3">
      <c r="A540">
        <v>60821002</v>
      </c>
      <c r="B540">
        <v>62032</v>
      </c>
      <c r="C540" t="s">
        <v>568</v>
      </c>
      <c r="D540" t="s">
        <v>1124</v>
      </c>
      <c r="E540" t="s">
        <v>1125</v>
      </c>
      <c r="F540" t="s">
        <v>1126</v>
      </c>
      <c r="G540" t="str">
        <f t="shared" si="8"/>
        <v>Kindergarten  Röm.-kath. Pfarre St. Peter ob Judenburg c/o Pfarre Judenburg St.Nikolaus, 8755 Sankt Peter ob Judenburg, Hauptstraße 30</v>
      </c>
    </row>
    <row r="541" spans="1:7" x14ac:dyDescent="0.3">
      <c r="A541">
        <v>60806011</v>
      </c>
      <c r="B541">
        <v>62040</v>
      </c>
      <c r="C541" t="s">
        <v>1127</v>
      </c>
      <c r="D541" t="s">
        <v>1097</v>
      </c>
      <c r="E541" t="s">
        <v>1098</v>
      </c>
      <c r="F541" t="s">
        <v>1128</v>
      </c>
      <c r="G541" t="str">
        <f t="shared" si="8"/>
        <v>Heilpaedagogischer Kindergarten  Stadt Judenburg, 8750 Judenburg, Spielgasse 5</v>
      </c>
    </row>
    <row r="542" spans="1:7" x14ac:dyDescent="0.3">
      <c r="A542">
        <v>60820004</v>
      </c>
      <c r="B542">
        <v>62044</v>
      </c>
      <c r="C542" t="s">
        <v>1129</v>
      </c>
      <c r="D542" t="s">
        <v>1130</v>
      </c>
      <c r="E542" t="s">
        <v>1104</v>
      </c>
      <c r="F542" t="s">
        <v>1131</v>
      </c>
      <c r="G542" t="str">
        <f t="shared" si="8"/>
        <v>Kindergarten  Marktgemeinde Pölstal, 8763 Pölstal, Im Dorf 2</v>
      </c>
    </row>
    <row r="543" spans="1:7" x14ac:dyDescent="0.3">
      <c r="A543">
        <v>60804006</v>
      </c>
      <c r="B543">
        <v>62007</v>
      </c>
      <c r="C543" t="s">
        <v>1132</v>
      </c>
      <c r="D543" t="s">
        <v>1133</v>
      </c>
      <c r="E543" t="s">
        <v>1134</v>
      </c>
      <c r="F543" t="s">
        <v>1135</v>
      </c>
      <c r="G543" t="str">
        <f t="shared" si="8"/>
        <v>Kindergarten  Gemeinde Fohnsdorf, 8753 Fohnsdorf, Pölssteg 8</v>
      </c>
    </row>
    <row r="544" spans="1:7" x14ac:dyDescent="0.3">
      <c r="A544">
        <v>60804007</v>
      </c>
      <c r="B544">
        <v>62007</v>
      </c>
      <c r="C544" t="s">
        <v>1136</v>
      </c>
      <c r="D544" t="s">
        <v>1133</v>
      </c>
      <c r="E544" t="s">
        <v>1134</v>
      </c>
      <c r="F544" t="s">
        <v>1135</v>
      </c>
      <c r="G544" t="str">
        <f t="shared" si="8"/>
        <v>Kindergarten  Gemeinde Fohnsdorf, 8753 Fohnsdorf, Grabenstraße 17</v>
      </c>
    </row>
    <row r="545" spans="1:7" x14ac:dyDescent="0.3">
      <c r="A545">
        <v>60804008</v>
      </c>
      <c r="B545">
        <v>62007</v>
      </c>
      <c r="C545" t="s">
        <v>1137</v>
      </c>
      <c r="D545" t="s">
        <v>1133</v>
      </c>
      <c r="E545" t="s">
        <v>1134</v>
      </c>
      <c r="F545" t="s">
        <v>1135</v>
      </c>
      <c r="G545" t="str">
        <f t="shared" si="8"/>
        <v>Kindergarten  Gemeinde Fohnsdorf, 8753 Fohnsdorf, Bahndammgasse 8a</v>
      </c>
    </row>
    <row r="546" spans="1:7" x14ac:dyDescent="0.3">
      <c r="A546">
        <v>60824004</v>
      </c>
      <c r="B546">
        <v>62038</v>
      </c>
      <c r="C546" t="s">
        <v>1138</v>
      </c>
      <c r="D546" t="s">
        <v>1115</v>
      </c>
      <c r="E546" t="s">
        <v>1116</v>
      </c>
      <c r="F546" t="s">
        <v>1117</v>
      </c>
      <c r="G546" t="str">
        <f t="shared" si="8"/>
        <v>Kindergarten  Stadt Zeltweg, 8740 Zeltweg, Hauptstraße 184</v>
      </c>
    </row>
    <row r="547" spans="1:7" x14ac:dyDescent="0.3">
      <c r="A547">
        <v>60818001</v>
      </c>
      <c r="B547">
        <v>62026</v>
      </c>
      <c r="C547" t="s">
        <v>1139</v>
      </c>
      <c r="D547" t="s">
        <v>1140</v>
      </c>
      <c r="E547" t="s">
        <v>1141</v>
      </c>
      <c r="F547" t="s">
        <v>1142</v>
      </c>
      <c r="G547" t="str">
        <f t="shared" si="8"/>
        <v>Kindergarten  Gemeinde Sankt Georgen ob Judenburg, 8756 Sankt Georgen ob Judenburg, Sankt Georgen ob Judenburg 12</v>
      </c>
    </row>
    <row r="548" spans="1:7" x14ac:dyDescent="0.3">
      <c r="A548">
        <v>60809001</v>
      </c>
      <c r="B548">
        <v>62048</v>
      </c>
      <c r="C548" t="s">
        <v>1143</v>
      </c>
      <c r="D548" t="s">
        <v>1115</v>
      </c>
      <c r="E548" t="s">
        <v>1112</v>
      </c>
      <c r="F548" t="s">
        <v>1144</v>
      </c>
      <c r="G548" t="str">
        <f t="shared" si="8"/>
        <v>Kindergarten  Marktgemeinde Weißkirchen in Steiermark, 8740 Weißkirchen in Steiermark, Am Teichgrund 9</v>
      </c>
    </row>
    <row r="549" spans="1:7" x14ac:dyDescent="0.3">
      <c r="A549">
        <v>60814004</v>
      </c>
      <c r="B549">
        <v>62043</v>
      </c>
      <c r="C549" t="s">
        <v>1145</v>
      </c>
      <c r="D549" t="s">
        <v>1121</v>
      </c>
      <c r="E549" t="s">
        <v>1122</v>
      </c>
      <c r="F549" t="s">
        <v>1146</v>
      </c>
      <c r="G549" t="str">
        <f t="shared" si="8"/>
        <v>Kindergarten  Marktgemeinde Pöls-Oberkurzheim, 8761 Pöls-Oberkurzheim, Schulgasse 11</v>
      </c>
    </row>
    <row r="550" spans="1:7" x14ac:dyDescent="0.3">
      <c r="A550">
        <v>60820005</v>
      </c>
      <c r="B550">
        <v>62044</v>
      </c>
      <c r="C550" t="s">
        <v>1147</v>
      </c>
      <c r="D550" t="s">
        <v>1130</v>
      </c>
      <c r="E550" t="s">
        <v>1104</v>
      </c>
      <c r="F550" t="s">
        <v>1148</v>
      </c>
      <c r="G550" t="str">
        <f t="shared" si="8"/>
        <v>Kindergarten  Verein zur Förderung des Privatkindergartens St.Oswald/Möderbrugg, 8763 Pölstal, St. Oswald 2</v>
      </c>
    </row>
    <row r="551" spans="1:7" x14ac:dyDescent="0.3">
      <c r="A551">
        <v>60815002</v>
      </c>
      <c r="B551">
        <v>62021</v>
      </c>
      <c r="C551" t="s">
        <v>1149</v>
      </c>
      <c r="D551" t="s">
        <v>1150</v>
      </c>
      <c r="E551" t="s">
        <v>1151</v>
      </c>
      <c r="F551" t="s">
        <v>1152</v>
      </c>
      <c r="G551" t="str">
        <f t="shared" si="8"/>
        <v>Kindergarten  Gemeinde Pusterwald, 8764 Pusterwald, Wiesenweg 10a</v>
      </c>
    </row>
    <row r="552" spans="1:7" x14ac:dyDescent="0.3">
      <c r="A552">
        <v>60806020</v>
      </c>
      <c r="B552">
        <v>62040</v>
      </c>
      <c r="C552" t="s">
        <v>1153</v>
      </c>
      <c r="D552" t="s">
        <v>1097</v>
      </c>
      <c r="E552" t="s">
        <v>1098</v>
      </c>
      <c r="F552" t="s">
        <v>1154</v>
      </c>
      <c r="G552" t="str">
        <f t="shared" si="8"/>
        <v>Kindergarten  Verein "Capistran", 8750 Judenburg, Capistrangasse 10</v>
      </c>
    </row>
    <row r="553" spans="1:7" x14ac:dyDescent="0.3">
      <c r="A553">
        <v>60804501</v>
      </c>
      <c r="B553">
        <v>62007</v>
      </c>
      <c r="C553" t="s">
        <v>683</v>
      </c>
      <c r="D553" t="s">
        <v>1133</v>
      </c>
      <c r="E553" t="s">
        <v>1134</v>
      </c>
      <c r="F553" t="s">
        <v>2337</v>
      </c>
      <c r="G553" t="str">
        <f t="shared" si="8"/>
        <v>Hort  Gemeinde Fohnsdorf, 8753 Fohnsdorf, Hauptstraße 17</v>
      </c>
    </row>
    <row r="554" spans="1:7" x14ac:dyDescent="0.3">
      <c r="A554">
        <v>60824801</v>
      </c>
      <c r="B554">
        <v>62038</v>
      </c>
      <c r="C554" t="s">
        <v>1114</v>
      </c>
      <c r="D554" t="s">
        <v>1115</v>
      </c>
      <c r="E554" t="s">
        <v>1116</v>
      </c>
      <c r="F554" t="s">
        <v>1155</v>
      </c>
      <c r="G554" t="str">
        <f t="shared" si="8"/>
        <v>Kinderkrippe  Stadt Zeltweg, 8740 Zeltweg, Hauptstraße 80</v>
      </c>
    </row>
    <row r="555" spans="1:7" x14ac:dyDescent="0.3">
      <c r="A555">
        <v>60806803</v>
      </c>
      <c r="B555">
        <v>62040</v>
      </c>
      <c r="C555" t="s">
        <v>1156</v>
      </c>
      <c r="D555" t="s">
        <v>1097</v>
      </c>
      <c r="E555" t="s">
        <v>1098</v>
      </c>
      <c r="F555" t="s">
        <v>653</v>
      </c>
      <c r="G555" t="str">
        <f t="shared" si="8"/>
        <v>Kinderkrippe  Hilfswerk Steiermark GmbH, 8750 Judenburg, Konrad-Lorenz-Straße 2</v>
      </c>
    </row>
    <row r="556" spans="1:7" x14ac:dyDescent="0.3">
      <c r="A556">
        <v>60822002</v>
      </c>
      <c r="B556">
        <v>62036</v>
      </c>
      <c r="C556" t="s">
        <v>1157</v>
      </c>
      <c r="D556" t="s">
        <v>1158</v>
      </c>
      <c r="E556" t="s">
        <v>1159</v>
      </c>
      <c r="F556" t="s">
        <v>1160</v>
      </c>
      <c r="G556" t="str">
        <f t="shared" si="8"/>
        <v>Kindergarten  Marktgemeinde Unzmarkt-Frauenburg, 8800 Unzmarkt-Frauenburg, Schulstraße 10</v>
      </c>
    </row>
    <row r="557" spans="1:7" x14ac:dyDescent="0.3">
      <c r="A557">
        <v>60803002</v>
      </c>
      <c r="B557">
        <v>62048</v>
      </c>
      <c r="C557" t="s">
        <v>1161</v>
      </c>
      <c r="D557" t="s">
        <v>1111</v>
      </c>
      <c r="E557" t="s">
        <v>1112</v>
      </c>
      <c r="F557" t="s">
        <v>1144</v>
      </c>
      <c r="G557" t="str">
        <f t="shared" si="8"/>
        <v>Kindergarten  Marktgemeinde Weißkirchen in Steiermark, 8741 Weißkirchen in Steiermark, Eppenstein 3</v>
      </c>
    </row>
    <row r="558" spans="1:7" x14ac:dyDescent="0.3">
      <c r="A558">
        <v>60907001</v>
      </c>
      <c r="B558">
        <v>62041</v>
      </c>
      <c r="C558" t="s">
        <v>1162</v>
      </c>
      <c r="D558" t="s">
        <v>1163</v>
      </c>
      <c r="E558" t="s">
        <v>1164</v>
      </c>
      <c r="F558" t="s">
        <v>1165</v>
      </c>
      <c r="G558" t="str">
        <f t="shared" si="8"/>
        <v>Kindergarten  Stadt Knittelfeld, 8720 Knittelfeld, Landschacher Gasse 17</v>
      </c>
    </row>
    <row r="559" spans="1:7" x14ac:dyDescent="0.3">
      <c r="A559">
        <v>60907002</v>
      </c>
      <c r="B559">
        <v>62041</v>
      </c>
      <c r="C559" t="s">
        <v>1166</v>
      </c>
      <c r="D559" t="s">
        <v>1163</v>
      </c>
      <c r="E559" t="s">
        <v>1164</v>
      </c>
      <c r="F559" t="s">
        <v>1165</v>
      </c>
      <c r="G559" t="str">
        <f t="shared" si="8"/>
        <v>Kindergarten  Stadt Knittelfeld, 8720 Knittelfeld, Lindenallee 24</v>
      </c>
    </row>
    <row r="560" spans="1:7" x14ac:dyDescent="0.3">
      <c r="A560">
        <v>60907003</v>
      </c>
      <c r="B560">
        <v>62041</v>
      </c>
      <c r="C560" t="s">
        <v>1167</v>
      </c>
      <c r="D560" t="s">
        <v>1163</v>
      </c>
      <c r="E560" t="s">
        <v>1164</v>
      </c>
      <c r="F560" t="s">
        <v>1165</v>
      </c>
      <c r="G560" t="str">
        <f t="shared" si="8"/>
        <v>Kindergarten  Stadt Knittelfeld, 8720 Knittelfeld, Parkstraße 33</v>
      </c>
    </row>
    <row r="561" spans="1:7" x14ac:dyDescent="0.3">
      <c r="A561">
        <v>60907004</v>
      </c>
      <c r="B561">
        <v>62041</v>
      </c>
      <c r="C561" t="s">
        <v>1168</v>
      </c>
      <c r="D561" t="s">
        <v>1163</v>
      </c>
      <c r="E561" t="s">
        <v>1164</v>
      </c>
      <c r="F561" t="s">
        <v>1169</v>
      </c>
      <c r="G561" t="str">
        <f t="shared" si="8"/>
        <v>Kindergarten  Röm.-kath. Pfarre Knittelfeld, 8720 Knittelfeld, Franz-Leitner-Straße 36</v>
      </c>
    </row>
    <row r="562" spans="1:7" x14ac:dyDescent="0.3">
      <c r="A562">
        <v>60912001</v>
      </c>
      <c r="B562">
        <v>62046</v>
      </c>
      <c r="C562" t="s">
        <v>1170</v>
      </c>
      <c r="D562" t="s">
        <v>1163</v>
      </c>
      <c r="E562" t="s">
        <v>1171</v>
      </c>
      <c r="F562" t="s">
        <v>1172</v>
      </c>
      <c r="G562" t="str">
        <f t="shared" si="8"/>
        <v>Kindergarten  Gemeinde Sankt Margarethen bei Knittelfeld, 8720 Sankt Margarethen bei Knittelfeld, Dorfstraße 13</v>
      </c>
    </row>
    <row r="563" spans="1:7" x14ac:dyDescent="0.3">
      <c r="A563">
        <v>60901001</v>
      </c>
      <c r="B563">
        <v>62041</v>
      </c>
      <c r="C563" t="s">
        <v>1173</v>
      </c>
      <c r="D563" t="s">
        <v>1163</v>
      </c>
      <c r="E563" t="s">
        <v>1164</v>
      </c>
      <c r="F563" t="s">
        <v>1165</v>
      </c>
      <c r="G563" t="str">
        <f t="shared" si="8"/>
        <v>Kindergarten  Stadt Knittelfeld, 8720 Knittelfeld, Josef-Kurz-Gasse 12</v>
      </c>
    </row>
    <row r="564" spans="1:7" x14ac:dyDescent="0.3">
      <c r="A564">
        <v>60905001</v>
      </c>
      <c r="B564">
        <v>62039</v>
      </c>
      <c r="C564" t="s">
        <v>1174</v>
      </c>
      <c r="D564" t="s">
        <v>1175</v>
      </c>
      <c r="E564" t="s">
        <v>1176</v>
      </c>
      <c r="F564" t="s">
        <v>1177</v>
      </c>
      <c r="G564" t="str">
        <f t="shared" si="8"/>
        <v>Kindergarten  Röm.-kath. Pfarre Großlobming, 8734 Lobmingtal, Murweg 3</v>
      </c>
    </row>
    <row r="565" spans="1:7" x14ac:dyDescent="0.3">
      <c r="A565">
        <v>60907005</v>
      </c>
      <c r="B565">
        <v>62041</v>
      </c>
      <c r="C565" t="s">
        <v>1178</v>
      </c>
      <c r="D565" t="s">
        <v>1163</v>
      </c>
      <c r="E565" t="s">
        <v>1164</v>
      </c>
      <c r="F565" t="s">
        <v>1165</v>
      </c>
      <c r="G565" t="str">
        <f t="shared" si="8"/>
        <v>Kindergarten  Stadt Knittelfeld, 8720 Knittelfeld, Kärntner Straße 10</v>
      </c>
    </row>
    <row r="566" spans="1:7" x14ac:dyDescent="0.3">
      <c r="A566">
        <v>60911002</v>
      </c>
      <c r="B566">
        <v>62045</v>
      </c>
      <c r="C566" t="s">
        <v>1179</v>
      </c>
      <c r="D566" t="s">
        <v>1180</v>
      </c>
      <c r="E566" t="s">
        <v>1181</v>
      </c>
      <c r="F566" t="s">
        <v>1182</v>
      </c>
      <c r="G566" t="str">
        <f t="shared" si="8"/>
        <v>Kindergarten  Gemeinde Sankt Marein-Feistritz, 8733 Sankt Marein-Feistritz, Hauptstraße 14</v>
      </c>
    </row>
    <row r="567" spans="1:7" x14ac:dyDescent="0.3">
      <c r="A567">
        <v>60914002</v>
      </c>
      <c r="B567">
        <v>62047</v>
      </c>
      <c r="C567" t="s">
        <v>1183</v>
      </c>
      <c r="D567" t="s">
        <v>1184</v>
      </c>
      <c r="E567" t="s">
        <v>1185</v>
      </c>
      <c r="F567" t="s">
        <v>1186</v>
      </c>
      <c r="G567" t="str">
        <f t="shared" si="8"/>
        <v>Kindergarten  Stadt Spielberg, 8724 Spielberg, Volksschulstraße 32</v>
      </c>
    </row>
    <row r="568" spans="1:7" x14ac:dyDescent="0.3">
      <c r="A568">
        <v>60914001</v>
      </c>
      <c r="B568">
        <v>62047</v>
      </c>
      <c r="C568" t="s">
        <v>1187</v>
      </c>
      <c r="D568" t="s">
        <v>1184</v>
      </c>
      <c r="E568" t="s">
        <v>1185</v>
      </c>
      <c r="F568" t="s">
        <v>1188</v>
      </c>
      <c r="G568" t="str">
        <f t="shared" si="8"/>
        <v>Kindergarten  Röm.-kath. Pfarre Lind-Maßweg, 8724 Spielberg, Kirchplatz 1</v>
      </c>
    </row>
    <row r="569" spans="1:7" x14ac:dyDescent="0.3">
      <c r="A569">
        <v>60907006</v>
      </c>
      <c r="B569">
        <v>62041</v>
      </c>
      <c r="C569" t="s">
        <v>1189</v>
      </c>
      <c r="D569" t="s">
        <v>1163</v>
      </c>
      <c r="E569" t="s">
        <v>1164</v>
      </c>
      <c r="F569" t="s">
        <v>1165</v>
      </c>
      <c r="G569" t="str">
        <f t="shared" si="8"/>
        <v>Kindergarten  Stadt Knittelfeld, 8720 Knittelfeld, Frühlingsgasse 7</v>
      </c>
    </row>
    <row r="570" spans="1:7" x14ac:dyDescent="0.3">
      <c r="A570">
        <v>60902002</v>
      </c>
      <c r="B570">
        <v>62045</v>
      </c>
      <c r="C570" t="s">
        <v>1190</v>
      </c>
      <c r="D570" t="s">
        <v>1180</v>
      </c>
      <c r="E570" t="s">
        <v>1181</v>
      </c>
      <c r="F570" t="s">
        <v>1182</v>
      </c>
      <c r="G570" t="str">
        <f t="shared" si="8"/>
        <v>Kindergarten  Gemeinde Sankt Marein-Feistritz, 8733 Sankt Marein-Feistritz, Dorfstraße 36</v>
      </c>
    </row>
    <row r="571" spans="1:7" x14ac:dyDescent="0.3">
      <c r="A571">
        <v>60904002</v>
      </c>
      <c r="B571">
        <v>62008</v>
      </c>
      <c r="C571" t="s">
        <v>1191</v>
      </c>
      <c r="D571" t="s">
        <v>1192</v>
      </c>
      <c r="E571" t="s">
        <v>1193</v>
      </c>
      <c r="F571" t="s">
        <v>1194</v>
      </c>
      <c r="G571" t="str">
        <f t="shared" si="8"/>
        <v>Kindergarten  Gemeinde Gaal, 8731 Gaal, Ingering II 14a</v>
      </c>
    </row>
    <row r="572" spans="1:7" x14ac:dyDescent="0.3">
      <c r="A572">
        <v>60910002</v>
      </c>
      <c r="B572">
        <v>62046</v>
      </c>
      <c r="C572" t="s">
        <v>1195</v>
      </c>
      <c r="D572" t="s">
        <v>1196</v>
      </c>
      <c r="E572" t="s">
        <v>1171</v>
      </c>
      <c r="F572" t="s">
        <v>1172</v>
      </c>
      <c r="G572" t="str">
        <f t="shared" si="8"/>
        <v>Kindergarten  Gemeinde Sankt Margarethen bei Knittelfeld, 8715 Sankt Margarethen bei Knittelfeld, St. Lorenzen 101</v>
      </c>
    </row>
    <row r="573" spans="1:7" x14ac:dyDescent="0.3">
      <c r="A573">
        <v>60914004</v>
      </c>
      <c r="B573">
        <v>62047</v>
      </c>
      <c r="C573" t="s">
        <v>1197</v>
      </c>
      <c r="D573" t="s">
        <v>1184</v>
      </c>
      <c r="E573" t="s">
        <v>1185</v>
      </c>
      <c r="F573" t="s">
        <v>1186</v>
      </c>
      <c r="G573" t="str">
        <f t="shared" si="8"/>
        <v>Kindergarten  Stadt Spielberg, 8724 Spielberg, An der Ingering 70</v>
      </c>
    </row>
    <row r="574" spans="1:7" x14ac:dyDescent="0.3">
      <c r="A574">
        <v>60908002</v>
      </c>
      <c r="B574">
        <v>62014</v>
      </c>
      <c r="C574" t="s">
        <v>1198</v>
      </c>
      <c r="D574" t="s">
        <v>1199</v>
      </c>
      <c r="E574" t="s">
        <v>1200</v>
      </c>
      <c r="F574" t="s">
        <v>1201</v>
      </c>
      <c r="G574" t="str">
        <f t="shared" si="8"/>
        <v>Kindergarten  Marktgemeinde Kobenz, 8723 Kobenz, Marktstraße 6</v>
      </c>
    </row>
    <row r="575" spans="1:7" x14ac:dyDescent="0.3">
      <c r="A575">
        <v>60902601</v>
      </c>
      <c r="B575">
        <v>62045</v>
      </c>
      <c r="C575" t="s">
        <v>1190</v>
      </c>
      <c r="D575" t="s">
        <v>1180</v>
      </c>
      <c r="E575" t="s">
        <v>1181</v>
      </c>
      <c r="F575" t="s">
        <v>1202</v>
      </c>
      <c r="G575" t="str">
        <f t="shared" si="8"/>
        <v>Kinderhaus  Gemeinde Sankt Marein-Feistritz, 8733 Sankt Marein-Feistritz, Dorfstraße 36</v>
      </c>
    </row>
    <row r="576" spans="1:7" x14ac:dyDescent="0.3">
      <c r="A576">
        <v>60907016</v>
      </c>
      <c r="B576">
        <v>62041</v>
      </c>
      <c r="C576" t="s">
        <v>1167</v>
      </c>
      <c r="D576" t="s">
        <v>1163</v>
      </c>
      <c r="E576" t="s">
        <v>1164</v>
      </c>
      <c r="F576" t="s">
        <v>1203</v>
      </c>
      <c r="G576" t="str">
        <f t="shared" si="8"/>
        <v>Heilpaedagogischer Kindergarten  Stadt Knittelfeld, 8720 Knittelfeld, Parkstraße 33</v>
      </c>
    </row>
    <row r="577" spans="1:7" x14ac:dyDescent="0.3">
      <c r="A577">
        <v>61022011</v>
      </c>
      <c r="B577">
        <v>61053</v>
      </c>
      <c r="C577" t="s">
        <v>663</v>
      </c>
      <c r="D577" t="s">
        <v>1204</v>
      </c>
      <c r="E577" t="s">
        <v>1205</v>
      </c>
      <c r="F577" t="s">
        <v>1206</v>
      </c>
      <c r="G577" t="str">
        <f t="shared" si="8"/>
        <v>Kindergarten  Verein "Piccolo", 8430 Leibnitz, Klostergasse 2</v>
      </c>
    </row>
    <row r="578" spans="1:7" x14ac:dyDescent="0.3">
      <c r="A578">
        <v>61023003</v>
      </c>
      <c r="B578">
        <v>61054</v>
      </c>
      <c r="C578" t="s">
        <v>1207</v>
      </c>
      <c r="D578" t="s">
        <v>1208</v>
      </c>
      <c r="E578" t="s">
        <v>1209</v>
      </c>
      <c r="F578" t="s">
        <v>1210</v>
      </c>
      <c r="G578" t="str">
        <f t="shared" si="8"/>
        <v>Kindergarten  Verein "Lachtraube", 8463 Leutschach an der Weinstraße, Arnfelser Straße 25</v>
      </c>
    </row>
    <row r="579" spans="1:7" x14ac:dyDescent="0.3">
      <c r="A579">
        <v>61002002</v>
      </c>
      <c r="B579">
        <v>61002</v>
      </c>
      <c r="C579" t="s">
        <v>1211</v>
      </c>
      <c r="D579" t="s">
        <v>1212</v>
      </c>
      <c r="E579" t="s">
        <v>1213</v>
      </c>
      <c r="F579" t="s">
        <v>1214</v>
      </c>
      <c r="G579" t="str">
        <f t="shared" ref="G579:G642" si="9">F579&amp;", "&amp;D579&amp;" "&amp;E579&amp;", "&amp;C579</f>
        <v>Kindergarten  Marktgemeinde Arnfels, 8454 Arnfels, Schulgasse 220</v>
      </c>
    </row>
    <row r="580" spans="1:7" x14ac:dyDescent="0.3">
      <c r="A580">
        <v>61033501</v>
      </c>
      <c r="B580">
        <v>61033</v>
      </c>
      <c r="C580" t="s">
        <v>2338</v>
      </c>
      <c r="D580" t="s">
        <v>1215</v>
      </c>
      <c r="E580" t="s">
        <v>1216</v>
      </c>
      <c r="F580" t="s">
        <v>2339</v>
      </c>
      <c r="G580" t="str">
        <f t="shared" si="9"/>
        <v>Hort  Marktgemeinde Sankt Nikolai im Sausal, 8505 Sankt Nikolai im Sausal, Sankt Nikolai im Sausal 35</v>
      </c>
    </row>
    <row r="581" spans="1:7" x14ac:dyDescent="0.3">
      <c r="A581">
        <v>61005002</v>
      </c>
      <c r="B581">
        <v>61049</v>
      </c>
      <c r="C581" t="s">
        <v>1217</v>
      </c>
      <c r="D581" t="s">
        <v>1218</v>
      </c>
      <c r="E581" t="s">
        <v>1219</v>
      </c>
      <c r="F581" t="s">
        <v>1220</v>
      </c>
      <c r="G581" t="str">
        <f t="shared" si="9"/>
        <v>Kindergarten  Marktgemeinde Ehrenhausen an der Weinstraße, 8461 Ehrenhausen an der Weinstraße, Fiebingerweg 235</v>
      </c>
    </row>
    <row r="582" spans="1:7" x14ac:dyDescent="0.3">
      <c r="A582">
        <v>61022001</v>
      </c>
      <c r="B582">
        <v>61053</v>
      </c>
      <c r="C582" t="s">
        <v>1223</v>
      </c>
      <c r="D582" t="s">
        <v>1204</v>
      </c>
      <c r="E582" t="s">
        <v>1205</v>
      </c>
      <c r="F582" t="s">
        <v>1224</v>
      </c>
      <c r="G582" t="str">
        <f t="shared" si="9"/>
        <v>Kindergarten  Stadt Leibnitz, 8430 Leibnitz, Dr.Leo Klein-Gasse 1</v>
      </c>
    </row>
    <row r="583" spans="1:7" x14ac:dyDescent="0.3">
      <c r="A583">
        <v>61024801</v>
      </c>
      <c r="B583">
        <v>61024</v>
      </c>
      <c r="C583" t="s">
        <v>1225</v>
      </c>
      <c r="D583" t="s">
        <v>1226</v>
      </c>
      <c r="E583" t="s">
        <v>1227</v>
      </c>
      <c r="F583" t="s">
        <v>1228</v>
      </c>
      <c r="G583" t="str">
        <f t="shared" si="9"/>
        <v>Kinderkrippe  Gemeinde Oberhaag, 8455 Oberhaag, Oberhaag 201</v>
      </c>
    </row>
    <row r="584" spans="1:7" x14ac:dyDescent="0.3">
      <c r="A584">
        <v>61022003</v>
      </c>
      <c r="B584">
        <v>61053</v>
      </c>
      <c r="C584" t="s">
        <v>1229</v>
      </c>
      <c r="D584" t="s">
        <v>1204</v>
      </c>
      <c r="E584" t="s">
        <v>1205</v>
      </c>
      <c r="F584" t="s">
        <v>1224</v>
      </c>
      <c r="G584" t="str">
        <f t="shared" si="9"/>
        <v>Kindergarten  Stadt Leibnitz, 8430 Leibnitz, Wasserwerkstraße 29</v>
      </c>
    </row>
    <row r="585" spans="1:7" x14ac:dyDescent="0.3">
      <c r="A585">
        <v>61022801</v>
      </c>
      <c r="B585">
        <v>61053</v>
      </c>
      <c r="C585" t="s">
        <v>1229</v>
      </c>
      <c r="D585" t="s">
        <v>1204</v>
      </c>
      <c r="E585" t="s">
        <v>1205</v>
      </c>
      <c r="F585" t="s">
        <v>1230</v>
      </c>
      <c r="G585" t="str">
        <f t="shared" si="9"/>
        <v>Kinderkrippe  Stadt Leibnitz, 8430 Leibnitz, Wasserwerkstraße 29</v>
      </c>
    </row>
    <row r="586" spans="1:7" x14ac:dyDescent="0.3">
      <c r="A586">
        <v>61041003</v>
      </c>
      <c r="B586">
        <v>61061</v>
      </c>
      <c r="C586" t="s">
        <v>1231</v>
      </c>
      <c r="D586" t="s">
        <v>1232</v>
      </c>
      <c r="E586" t="s">
        <v>1233</v>
      </c>
      <c r="F586" t="s">
        <v>1234</v>
      </c>
      <c r="G586" t="str">
        <f t="shared" si="9"/>
        <v>Kindergarten  Marktgemeinde Straß in Steiermark, 8472 Straß in Steiermark, Attemsallee 3</v>
      </c>
    </row>
    <row r="587" spans="1:7" x14ac:dyDescent="0.3">
      <c r="A587">
        <v>61021001</v>
      </c>
      <c r="B587">
        <v>61021</v>
      </c>
      <c r="C587" t="s">
        <v>1235</v>
      </c>
      <c r="D587" t="s">
        <v>1236</v>
      </c>
      <c r="E587" t="s">
        <v>1237</v>
      </c>
      <c r="F587" t="s">
        <v>1238</v>
      </c>
      <c r="G587" t="str">
        <f t="shared" si="9"/>
        <v>Kindergarten  Marktgemeinde Lebring-Sankt Margarethen, 8403 Lebring-Sankt Margarethen, Kindergartenplatz 1</v>
      </c>
    </row>
    <row r="588" spans="1:7" x14ac:dyDescent="0.3">
      <c r="A588">
        <v>61028003</v>
      </c>
      <c r="B588">
        <v>61049</v>
      </c>
      <c r="C588" t="s">
        <v>1239</v>
      </c>
      <c r="D588" t="s">
        <v>1218</v>
      </c>
      <c r="E588" t="s">
        <v>1219</v>
      </c>
      <c r="F588" t="s">
        <v>1220</v>
      </c>
      <c r="G588" t="str">
        <f t="shared" si="9"/>
        <v>Kindergarten  Marktgemeinde Ehrenhausen an der Weinstraße, 8461 Ehrenhausen an der Weinstraße, Ratsch an der Weinstraße 138</v>
      </c>
    </row>
    <row r="589" spans="1:7" x14ac:dyDescent="0.3">
      <c r="A589">
        <v>61045009</v>
      </c>
      <c r="B589">
        <v>61045</v>
      </c>
      <c r="C589" t="s">
        <v>1240</v>
      </c>
      <c r="D589" t="s">
        <v>1241</v>
      </c>
      <c r="E589" t="s">
        <v>1242</v>
      </c>
      <c r="F589" t="s">
        <v>1243</v>
      </c>
      <c r="G589" t="str">
        <f t="shared" si="9"/>
        <v>Kindergarten  Marktgemeinde Wagna, 8435 Wagna, Dr.-Billroth-Weg 71</v>
      </c>
    </row>
    <row r="590" spans="1:7" x14ac:dyDescent="0.3">
      <c r="A590">
        <v>61027001</v>
      </c>
      <c r="B590">
        <v>61027</v>
      </c>
      <c r="C590" t="s">
        <v>1244</v>
      </c>
      <c r="D590" t="s">
        <v>1245</v>
      </c>
      <c r="E590" t="s">
        <v>1246</v>
      </c>
      <c r="F590" t="s">
        <v>1247</v>
      </c>
      <c r="G590" t="str">
        <f t="shared" si="9"/>
        <v>Kindergarten  Gemeinde Ragnitz, 8413 Ragnitz, Gundersdorf 16</v>
      </c>
    </row>
    <row r="591" spans="1:7" x14ac:dyDescent="0.3">
      <c r="A591">
        <v>61021801</v>
      </c>
      <c r="B591">
        <v>61021</v>
      </c>
      <c r="C591" t="s">
        <v>1235</v>
      </c>
      <c r="D591" t="s">
        <v>1236</v>
      </c>
      <c r="E591" t="s">
        <v>1237</v>
      </c>
      <c r="F591" t="s">
        <v>1248</v>
      </c>
      <c r="G591" t="str">
        <f t="shared" si="9"/>
        <v>Kinderkrippe  Marktgemeinde Lebring-Sankt Margarethen, 8403 Lebring-Sankt Margarethen, Kindergartenplatz 1</v>
      </c>
    </row>
    <row r="592" spans="1:7" x14ac:dyDescent="0.3">
      <c r="A592">
        <v>61041801</v>
      </c>
      <c r="B592">
        <v>61061</v>
      </c>
      <c r="C592" t="s">
        <v>1231</v>
      </c>
      <c r="D592" t="s">
        <v>1232</v>
      </c>
      <c r="E592" t="s">
        <v>1233</v>
      </c>
      <c r="F592" t="s">
        <v>1249</v>
      </c>
      <c r="G592" t="str">
        <f t="shared" si="9"/>
        <v>Kinderkrippe  Marktgemeinde Straß in Steiermark, 8472 Straß in Steiermark, Attemsallee 3</v>
      </c>
    </row>
    <row r="593" spans="1:7" x14ac:dyDescent="0.3">
      <c r="A593">
        <v>61016801</v>
      </c>
      <c r="B593">
        <v>61016</v>
      </c>
      <c r="C593" t="s">
        <v>1250</v>
      </c>
      <c r="D593" t="s">
        <v>1251</v>
      </c>
      <c r="E593" t="s">
        <v>1252</v>
      </c>
      <c r="F593" t="s">
        <v>1253</v>
      </c>
      <c r="G593" t="str">
        <f t="shared" si="9"/>
        <v>Kinderkrippe  Gemeinde Heimschuh, 8451 Heimschuh, Am Schutzengelberg 11</v>
      </c>
    </row>
    <row r="594" spans="1:7" x14ac:dyDescent="0.3">
      <c r="A594">
        <v>61043801</v>
      </c>
      <c r="B594">
        <v>61043</v>
      </c>
      <c r="C594" t="s">
        <v>1254</v>
      </c>
      <c r="D594" t="s">
        <v>1255</v>
      </c>
      <c r="E594" t="s">
        <v>1256</v>
      </c>
      <c r="F594" t="s">
        <v>1257</v>
      </c>
      <c r="G594" t="str">
        <f t="shared" si="9"/>
        <v>Kinderkrippe  Gemeinde Tillmitsch, 8434 Tillmitsch, Dorfstraße 88</v>
      </c>
    </row>
    <row r="595" spans="1:7" x14ac:dyDescent="0.3">
      <c r="A595">
        <v>61012007</v>
      </c>
      <c r="B595">
        <v>61012</v>
      </c>
      <c r="C595" t="s">
        <v>1258</v>
      </c>
      <c r="D595" t="s">
        <v>1221</v>
      </c>
      <c r="E595" t="s">
        <v>1222</v>
      </c>
      <c r="F595" t="s">
        <v>1259</v>
      </c>
      <c r="G595" t="str">
        <f t="shared" si="9"/>
        <v>Kindergarten  Marktgemeinde Gralla, 8431 Gralla, Schulstraße 19</v>
      </c>
    </row>
    <row r="596" spans="1:7" x14ac:dyDescent="0.3">
      <c r="A596">
        <v>61012804</v>
      </c>
      <c r="B596">
        <v>61012</v>
      </c>
      <c r="C596" t="s">
        <v>1258</v>
      </c>
      <c r="D596" t="s">
        <v>1221</v>
      </c>
      <c r="E596" t="s">
        <v>1222</v>
      </c>
      <c r="F596" t="s">
        <v>1260</v>
      </c>
      <c r="G596" t="str">
        <f t="shared" si="9"/>
        <v>Kinderkrippe  Marktgemeinde Gralla, 8431 Gralla, Schulstraße 19</v>
      </c>
    </row>
    <row r="597" spans="1:7" x14ac:dyDescent="0.3">
      <c r="A597">
        <v>61013003</v>
      </c>
      <c r="B597">
        <v>61013</v>
      </c>
      <c r="C597" t="s">
        <v>1261</v>
      </c>
      <c r="D597" t="s">
        <v>1262</v>
      </c>
      <c r="E597" t="s">
        <v>1263</v>
      </c>
      <c r="F597" t="s">
        <v>1264</v>
      </c>
      <c r="G597" t="str">
        <f t="shared" si="9"/>
        <v>Kindergarten  Marktgemeinde Großklein, 8452 Großklein, Großklein 121</v>
      </c>
    </row>
    <row r="598" spans="1:7" x14ac:dyDescent="0.3">
      <c r="A598">
        <v>61013801</v>
      </c>
      <c r="B598">
        <v>61013</v>
      </c>
      <c r="C598" t="s">
        <v>1261</v>
      </c>
      <c r="D598" t="s">
        <v>1262</v>
      </c>
      <c r="E598" t="s">
        <v>1263</v>
      </c>
      <c r="F598" t="s">
        <v>1265</v>
      </c>
      <c r="G598" t="str">
        <f t="shared" si="9"/>
        <v>Kinderkrippe  Marktgemeinde Großklein, 8452 Großklein, Großklein 121</v>
      </c>
    </row>
    <row r="599" spans="1:7" x14ac:dyDescent="0.3">
      <c r="A599">
        <v>61033801</v>
      </c>
      <c r="B599">
        <v>61033</v>
      </c>
      <c r="C599" t="s">
        <v>1266</v>
      </c>
      <c r="D599" t="s">
        <v>1215</v>
      </c>
      <c r="E599" t="s">
        <v>1216</v>
      </c>
      <c r="F599" t="s">
        <v>1267</v>
      </c>
      <c r="G599" t="str">
        <f t="shared" si="9"/>
        <v>Kinderkrippe  Marktgemeinde Sankt Nikolai im Sausal, 8505 Sankt Nikolai im Sausal, Sankt Nikolai im Sausal 5a</v>
      </c>
    </row>
    <row r="600" spans="1:7" x14ac:dyDescent="0.3">
      <c r="A600">
        <v>61036001</v>
      </c>
      <c r="B600">
        <v>61060</v>
      </c>
      <c r="C600" t="s">
        <v>1276</v>
      </c>
      <c r="D600" t="s">
        <v>1277</v>
      </c>
      <c r="E600" t="s">
        <v>1278</v>
      </c>
      <c r="F600" t="s">
        <v>1279</v>
      </c>
      <c r="G600" t="str">
        <f t="shared" si="9"/>
        <v>Kindergarten  Marktgemeinde Sankt Veit in der Südsteiermark, 8423 Sankt Veit in der Südsteiermark, Schulstraße 11a</v>
      </c>
    </row>
    <row r="601" spans="1:7" x14ac:dyDescent="0.3">
      <c r="A601">
        <v>61015001</v>
      </c>
      <c r="B601">
        <v>61052</v>
      </c>
      <c r="C601" t="s">
        <v>1280</v>
      </c>
      <c r="D601" t="s">
        <v>714</v>
      </c>
      <c r="E601" t="s">
        <v>1281</v>
      </c>
      <c r="F601" t="s">
        <v>1282</v>
      </c>
      <c r="G601" t="str">
        <f t="shared" si="9"/>
        <v>Kindergarten  Röm.-kath. Pfarre Heiligenkreuz/Waasen, 8081 Heiligenkreuz am Waasen, Marktplatz 9</v>
      </c>
    </row>
    <row r="602" spans="1:7" x14ac:dyDescent="0.3">
      <c r="A602">
        <v>61046001</v>
      </c>
      <c r="B602">
        <v>61059</v>
      </c>
      <c r="C602" t="s">
        <v>1283</v>
      </c>
      <c r="D602" t="s">
        <v>1284</v>
      </c>
      <c r="E602" t="s">
        <v>1285</v>
      </c>
      <c r="F602" t="s">
        <v>1286</v>
      </c>
      <c r="G602" t="str">
        <f t="shared" si="9"/>
        <v>Kindergarten  Marktgemeinde Wildon, 8410 Wildon, Kindergartenstraße 6</v>
      </c>
    </row>
    <row r="603" spans="1:7" x14ac:dyDescent="0.3">
      <c r="A603">
        <v>61030001</v>
      </c>
      <c r="B603">
        <v>61030</v>
      </c>
      <c r="C603" t="s">
        <v>1287</v>
      </c>
      <c r="D603" t="s">
        <v>1288</v>
      </c>
      <c r="E603" t="s">
        <v>1289</v>
      </c>
      <c r="F603" t="s">
        <v>1290</v>
      </c>
      <c r="G603" t="str">
        <f t="shared" si="9"/>
        <v>Kindergarten  Gemeinde Sankt Andrä-Höch, 8444 Sankt Andrä-Höch, Rettenberg 100</v>
      </c>
    </row>
    <row r="604" spans="1:7" x14ac:dyDescent="0.3">
      <c r="A604">
        <v>61019001</v>
      </c>
      <c r="B604">
        <v>61019</v>
      </c>
      <c r="C604" t="s">
        <v>1291</v>
      </c>
      <c r="D604" t="s">
        <v>1292</v>
      </c>
      <c r="E604" t="s">
        <v>1293</v>
      </c>
      <c r="F604" t="s">
        <v>1294</v>
      </c>
      <c r="G604" t="str">
        <f t="shared" si="9"/>
        <v>Kindergarten  Gemeinde Kitzeck im Sausal, 8442 Kitzeck im Sausal, Steinriegel 67</v>
      </c>
    </row>
    <row r="605" spans="1:7" x14ac:dyDescent="0.3">
      <c r="A605">
        <v>61009002</v>
      </c>
      <c r="B605">
        <v>61050</v>
      </c>
      <c r="C605" t="s">
        <v>1295</v>
      </c>
      <c r="D605" t="s">
        <v>1296</v>
      </c>
      <c r="E605" t="s">
        <v>1297</v>
      </c>
      <c r="F605" t="s">
        <v>1298</v>
      </c>
      <c r="G605" t="str">
        <f t="shared" si="9"/>
        <v>Kindergarten  Marktgemeinde Gamlitz, 8462 Gamlitz, Erzherzog-Johann-Weg 250</v>
      </c>
    </row>
    <row r="606" spans="1:7" x14ac:dyDescent="0.3">
      <c r="A606">
        <v>61022002</v>
      </c>
      <c r="B606">
        <v>61053</v>
      </c>
      <c r="C606" t="s">
        <v>1229</v>
      </c>
      <c r="D606" t="s">
        <v>1204</v>
      </c>
      <c r="E606" t="s">
        <v>1205</v>
      </c>
      <c r="F606" t="s">
        <v>1224</v>
      </c>
      <c r="G606" t="str">
        <f t="shared" si="9"/>
        <v>Kindergarten  Stadt Leibnitz, 8430 Leibnitz, Wasserwerkstraße 29</v>
      </c>
    </row>
    <row r="607" spans="1:7" x14ac:dyDescent="0.3">
      <c r="A607">
        <v>61048001</v>
      </c>
      <c r="B607">
        <v>61057</v>
      </c>
      <c r="C607" t="s">
        <v>1272</v>
      </c>
      <c r="D607" t="s">
        <v>1273</v>
      </c>
      <c r="E607" t="s">
        <v>1274</v>
      </c>
      <c r="F607" t="s">
        <v>1299</v>
      </c>
      <c r="G607" t="str">
        <f t="shared" si="9"/>
        <v>Kindergarten  Röm.-kath. Pfarre Wolfsberg im Schwarzautal, 8421 Schwarzautal, Wolfsberg 130</v>
      </c>
    </row>
    <row r="608" spans="1:7" x14ac:dyDescent="0.3">
      <c r="A608">
        <v>61018001</v>
      </c>
      <c r="B608">
        <v>61053</v>
      </c>
      <c r="C608" t="s">
        <v>1300</v>
      </c>
      <c r="D608" t="s">
        <v>1204</v>
      </c>
      <c r="E608" t="s">
        <v>1205</v>
      </c>
      <c r="F608" t="s">
        <v>1224</v>
      </c>
      <c r="G608" t="str">
        <f t="shared" si="9"/>
        <v>Kindergarten  Stadt Leibnitz, 8430 Leibnitz, Kindergartenstraße 1</v>
      </c>
    </row>
    <row r="609" spans="1:7" x14ac:dyDescent="0.3">
      <c r="A609">
        <v>61008001</v>
      </c>
      <c r="B609">
        <v>61008</v>
      </c>
      <c r="C609" t="s">
        <v>1301</v>
      </c>
      <c r="D609" t="s">
        <v>1302</v>
      </c>
      <c r="E609" t="s">
        <v>1303</v>
      </c>
      <c r="F609" t="s">
        <v>1304</v>
      </c>
      <c r="G609" t="str">
        <f t="shared" si="9"/>
        <v>Kindergarten  Gemeinde Gabersdorf, 8424 Gabersdorf, Gabersdorf 101</v>
      </c>
    </row>
    <row r="610" spans="1:7" x14ac:dyDescent="0.3">
      <c r="A610">
        <v>61034001</v>
      </c>
      <c r="B610">
        <v>61060</v>
      </c>
      <c r="C610" t="s">
        <v>1305</v>
      </c>
      <c r="D610" t="s">
        <v>1306</v>
      </c>
      <c r="E610" t="s">
        <v>1278</v>
      </c>
      <c r="F610" t="s">
        <v>1279</v>
      </c>
      <c r="G610" t="str">
        <f t="shared" si="9"/>
        <v>Kindergarten  Marktgemeinde Sankt Veit in der Südsteiermark, 8422 Sankt Veit in der Südsteiermark, Sankt Nikolai ob Draßling 161</v>
      </c>
    </row>
    <row r="611" spans="1:7" x14ac:dyDescent="0.3">
      <c r="A611">
        <v>61011001</v>
      </c>
      <c r="B611">
        <v>61051</v>
      </c>
      <c r="C611" t="s">
        <v>1307</v>
      </c>
      <c r="D611" t="s">
        <v>1308</v>
      </c>
      <c r="E611" t="s">
        <v>1309</v>
      </c>
      <c r="F611" t="s">
        <v>1310</v>
      </c>
      <c r="G611" t="str">
        <f t="shared" si="9"/>
        <v>Kindergarten  Marktgemeinde Gleinstätten, 8443 Gleinstätten, Gleinstätten 1</v>
      </c>
    </row>
    <row r="612" spans="1:7" x14ac:dyDescent="0.3">
      <c r="A612">
        <v>61043001</v>
      </c>
      <c r="B612">
        <v>61043</v>
      </c>
      <c r="C612" t="s">
        <v>1254</v>
      </c>
      <c r="D612" t="s">
        <v>1255</v>
      </c>
      <c r="E612" t="s">
        <v>1256</v>
      </c>
      <c r="F612" t="s">
        <v>1311</v>
      </c>
      <c r="G612" t="str">
        <f t="shared" si="9"/>
        <v>Kindergarten  Gemeinde Tillmitsch, 8434 Tillmitsch, Dorfstraße 88</v>
      </c>
    </row>
    <row r="613" spans="1:7" x14ac:dyDescent="0.3">
      <c r="A613">
        <v>61024002</v>
      </c>
      <c r="B613">
        <v>61024</v>
      </c>
      <c r="C613" t="s">
        <v>1225</v>
      </c>
      <c r="D613" t="s">
        <v>1226</v>
      </c>
      <c r="E613" t="s">
        <v>1227</v>
      </c>
      <c r="F613" t="s">
        <v>1312</v>
      </c>
      <c r="G613" t="str">
        <f t="shared" si="9"/>
        <v>Kindergarten  Gemeinde Oberhaag, 8455 Oberhaag, Oberhaag 201</v>
      </c>
    </row>
    <row r="614" spans="1:7" x14ac:dyDescent="0.3">
      <c r="A614">
        <v>61008002</v>
      </c>
      <c r="B614">
        <v>61008</v>
      </c>
      <c r="C614" t="s">
        <v>1301</v>
      </c>
      <c r="D614" t="s">
        <v>1302</v>
      </c>
      <c r="E614" t="s">
        <v>1303</v>
      </c>
      <c r="F614" t="s">
        <v>1313</v>
      </c>
      <c r="G614" t="str">
        <f t="shared" si="9"/>
        <v>Heilpaedagogischer Kindergarten  Gemeinde Gabersdorf, 8424 Gabersdorf, Gabersdorf 101</v>
      </c>
    </row>
    <row r="615" spans="1:7" x14ac:dyDescent="0.3">
      <c r="A615">
        <v>61010001</v>
      </c>
      <c r="B615">
        <v>61054</v>
      </c>
      <c r="C615" t="s">
        <v>1314</v>
      </c>
      <c r="D615" t="s">
        <v>1208</v>
      </c>
      <c r="E615" t="s">
        <v>1209</v>
      </c>
      <c r="F615" t="s">
        <v>1315</v>
      </c>
      <c r="G615" t="str">
        <f t="shared" si="9"/>
        <v>Kindergarten  Marktgemeinde Leutschach an der Weinstraße, 8463 Leutschach an der Weinstraße, Langegg 5</v>
      </c>
    </row>
    <row r="616" spans="1:7" x14ac:dyDescent="0.3">
      <c r="A616">
        <v>61039001</v>
      </c>
      <c r="B616">
        <v>61061</v>
      </c>
      <c r="C616" t="s">
        <v>1316</v>
      </c>
      <c r="D616" t="s">
        <v>1232</v>
      </c>
      <c r="E616" t="s">
        <v>1233</v>
      </c>
      <c r="F616" t="s">
        <v>1234</v>
      </c>
      <c r="G616" t="str">
        <f t="shared" si="9"/>
        <v>Kindergarten  Marktgemeinde Straß in Steiermark, 8472 Straß in Steiermark, Schlossgasse 5</v>
      </c>
    </row>
    <row r="617" spans="1:7" x14ac:dyDescent="0.3">
      <c r="A617">
        <v>61023002</v>
      </c>
      <c r="B617">
        <v>61054</v>
      </c>
      <c r="C617" t="s">
        <v>1317</v>
      </c>
      <c r="D617" t="s">
        <v>1208</v>
      </c>
      <c r="E617" t="s">
        <v>1209</v>
      </c>
      <c r="F617" t="s">
        <v>1318</v>
      </c>
      <c r="G617" t="str">
        <f t="shared" si="9"/>
        <v>Kindergarten  Röm.-kath. Pfarre Leutschach, 8463 Leutschach an der Weinstraße, Kirchsteig 3</v>
      </c>
    </row>
    <row r="618" spans="1:7" x14ac:dyDescent="0.3">
      <c r="A618">
        <v>61040001</v>
      </c>
      <c r="B618">
        <v>61059</v>
      </c>
      <c r="C618" t="s">
        <v>1319</v>
      </c>
      <c r="D618" t="s">
        <v>1284</v>
      </c>
      <c r="E618" t="s">
        <v>1285</v>
      </c>
      <c r="F618" t="s">
        <v>1286</v>
      </c>
      <c r="G618" t="str">
        <f t="shared" si="9"/>
        <v>Kindergarten  Marktgemeinde Wildon, 8410 Wildon, Stocking 38</v>
      </c>
    </row>
    <row r="619" spans="1:7" x14ac:dyDescent="0.3">
      <c r="A619">
        <v>61020001</v>
      </c>
      <c r="B619">
        <v>61020</v>
      </c>
      <c r="C619" t="s">
        <v>1320</v>
      </c>
      <c r="D619" t="s">
        <v>1236</v>
      </c>
      <c r="E619" t="s">
        <v>1321</v>
      </c>
      <c r="F619" t="s">
        <v>1322</v>
      </c>
      <c r="G619" t="str">
        <f t="shared" si="9"/>
        <v>Kindergarten  Gemeinde Lang, 8403 Lang, Lang 43</v>
      </c>
    </row>
    <row r="620" spans="1:7" x14ac:dyDescent="0.3">
      <c r="A620">
        <v>61044003</v>
      </c>
      <c r="B620">
        <v>61061</v>
      </c>
      <c r="C620" t="s">
        <v>1323</v>
      </c>
      <c r="D620" t="s">
        <v>1232</v>
      </c>
      <c r="E620" t="s">
        <v>1324</v>
      </c>
      <c r="F620" t="s">
        <v>1234</v>
      </c>
      <c r="G620" t="str">
        <f t="shared" si="9"/>
        <v>Kindergarten  Marktgemeinde Straß in Steiermark, 8472 Vogau, Obere Dorfstraße 8</v>
      </c>
    </row>
    <row r="621" spans="1:7" x14ac:dyDescent="0.3">
      <c r="A621">
        <v>61025002</v>
      </c>
      <c r="B621">
        <v>61061</v>
      </c>
      <c r="C621" t="s">
        <v>1328</v>
      </c>
      <c r="D621" t="s">
        <v>1232</v>
      </c>
      <c r="E621" t="s">
        <v>1233</v>
      </c>
      <c r="F621" t="s">
        <v>1234</v>
      </c>
      <c r="G621" t="str">
        <f t="shared" si="9"/>
        <v>Kindergarten  Marktgemeinde Straß in Steiermark, 8472 Straß in Steiermark, Sportplatzweg 2</v>
      </c>
    </row>
    <row r="622" spans="1:7" x14ac:dyDescent="0.3">
      <c r="A622">
        <v>61026003</v>
      </c>
      <c r="B622">
        <v>61051</v>
      </c>
      <c r="C622" t="s">
        <v>1329</v>
      </c>
      <c r="D622" t="s">
        <v>1308</v>
      </c>
      <c r="E622" t="s">
        <v>1309</v>
      </c>
      <c r="F622" t="s">
        <v>1310</v>
      </c>
      <c r="G622" t="str">
        <f t="shared" si="9"/>
        <v>Kindergarten  Marktgemeinde Gleinstätten, 8443 Gleinstätten, Pistorf 151</v>
      </c>
    </row>
    <row r="623" spans="1:7" x14ac:dyDescent="0.3">
      <c r="A623">
        <v>61045003</v>
      </c>
      <c r="B623">
        <v>61045</v>
      </c>
      <c r="C623" t="s">
        <v>1330</v>
      </c>
      <c r="D623" t="s">
        <v>1241</v>
      </c>
      <c r="E623" t="s">
        <v>1242</v>
      </c>
      <c r="F623" t="s">
        <v>1243</v>
      </c>
      <c r="G623" t="str">
        <f t="shared" si="9"/>
        <v>Kindergarten  Marktgemeinde Wagna, 8435 Wagna, Gemeindehausstraße 5</v>
      </c>
    </row>
    <row r="624" spans="1:7" x14ac:dyDescent="0.3">
      <c r="A624">
        <v>61007001</v>
      </c>
      <c r="B624">
        <v>61007</v>
      </c>
      <c r="C624" t="s">
        <v>1331</v>
      </c>
      <c r="D624" t="s">
        <v>714</v>
      </c>
      <c r="E624" t="s">
        <v>1332</v>
      </c>
      <c r="F624" t="s">
        <v>1333</v>
      </c>
      <c r="G624" t="str">
        <f t="shared" si="9"/>
        <v>Kindergarten  Gemeinde Empersdorf, 8081 Empersdorf, Empersdorf 1a</v>
      </c>
    </row>
    <row r="625" spans="1:7" x14ac:dyDescent="0.3">
      <c r="A625">
        <v>61032004</v>
      </c>
      <c r="B625">
        <v>61032</v>
      </c>
      <c r="C625" t="s">
        <v>1334</v>
      </c>
      <c r="D625" t="s">
        <v>1335</v>
      </c>
      <c r="E625" t="s">
        <v>1336</v>
      </c>
      <c r="F625" t="s">
        <v>1337</v>
      </c>
      <c r="G625" t="str">
        <f t="shared" si="9"/>
        <v>Heilpaedagogischer Kindergarten  Gemeinde Sankt Johann im Saggautal, 8453 Sankt Johann im Saggautal, St. Johann im Saggautal 100</v>
      </c>
    </row>
    <row r="626" spans="1:7" x14ac:dyDescent="0.3">
      <c r="A626">
        <v>61032005</v>
      </c>
      <c r="B626">
        <v>61032</v>
      </c>
      <c r="C626" t="s">
        <v>1334</v>
      </c>
      <c r="D626" t="s">
        <v>1335</v>
      </c>
      <c r="E626" t="s">
        <v>1336</v>
      </c>
      <c r="F626" t="s">
        <v>1338</v>
      </c>
      <c r="G626" t="str">
        <f t="shared" si="9"/>
        <v>Kindergarten  Gemeinde Sankt Johann im Saggautal, 8453 Sankt Johann im Saggautal, St. Johann im Saggautal 100</v>
      </c>
    </row>
    <row r="627" spans="1:7" x14ac:dyDescent="0.3">
      <c r="A627">
        <v>61033002</v>
      </c>
      <c r="B627">
        <v>61033</v>
      </c>
      <c r="C627" t="s">
        <v>1339</v>
      </c>
      <c r="D627" t="s">
        <v>1215</v>
      </c>
      <c r="E627" t="s">
        <v>1216</v>
      </c>
      <c r="F627" t="s">
        <v>1340</v>
      </c>
      <c r="G627" t="str">
        <f t="shared" si="9"/>
        <v>Kindergarten  Marktgemeinde Sankt Nikolai im Sausal, 8505 Sankt Nikolai im Sausal, Sportplatzstraße 1</v>
      </c>
    </row>
    <row r="628" spans="1:7" x14ac:dyDescent="0.3">
      <c r="A628">
        <v>61047003</v>
      </c>
      <c r="B628">
        <v>61059</v>
      </c>
      <c r="C628" t="s">
        <v>1341</v>
      </c>
      <c r="D628" t="s">
        <v>1284</v>
      </c>
      <c r="E628" t="s">
        <v>1285</v>
      </c>
      <c r="F628" t="s">
        <v>1286</v>
      </c>
      <c r="G628" t="str">
        <f t="shared" si="9"/>
        <v>Kindergarten  Marktgemeinde Wildon, 8410 Wildon, Alte Reichsstraße 3a</v>
      </c>
    </row>
    <row r="629" spans="1:7" x14ac:dyDescent="0.3">
      <c r="A629">
        <v>61017002</v>
      </c>
      <c r="B629">
        <v>61017</v>
      </c>
      <c r="C629" t="s">
        <v>1268</v>
      </c>
      <c r="D629" t="s">
        <v>1269</v>
      </c>
      <c r="E629" t="s">
        <v>1270</v>
      </c>
      <c r="F629" t="s">
        <v>1342</v>
      </c>
      <c r="G629" t="str">
        <f t="shared" si="9"/>
        <v>Kindergarten  Gemeinde Hengsberg, 8411 Hengsberg, Hengsberg 10</v>
      </c>
    </row>
    <row r="630" spans="1:7" x14ac:dyDescent="0.3">
      <c r="A630">
        <v>61003001</v>
      </c>
      <c r="B630">
        <v>61049</v>
      </c>
      <c r="C630" t="s">
        <v>1343</v>
      </c>
      <c r="D630" t="s">
        <v>1218</v>
      </c>
      <c r="E630" t="s">
        <v>1219</v>
      </c>
      <c r="F630" t="s">
        <v>1220</v>
      </c>
      <c r="G630" t="str">
        <f t="shared" si="9"/>
        <v>Kindergarten  Marktgemeinde Ehrenhausen an der Weinstraße, 8461 Ehrenhausen an der Weinstraße, Ewitsch 110</v>
      </c>
    </row>
    <row r="631" spans="1:7" x14ac:dyDescent="0.3">
      <c r="A631">
        <v>61038001</v>
      </c>
      <c r="B631">
        <v>61053</v>
      </c>
      <c r="C631" t="s">
        <v>1344</v>
      </c>
      <c r="D631" t="s">
        <v>1204</v>
      </c>
      <c r="E631" t="s">
        <v>1205</v>
      </c>
      <c r="F631" t="s">
        <v>1224</v>
      </c>
      <c r="G631" t="str">
        <f t="shared" si="9"/>
        <v>Kindergarten  Stadt Leibnitz, 8430 Leibnitz, Seggaubergstraße 4</v>
      </c>
    </row>
    <row r="632" spans="1:7" x14ac:dyDescent="0.3">
      <c r="A632">
        <v>61022008</v>
      </c>
      <c r="B632">
        <v>61053</v>
      </c>
      <c r="C632" t="s">
        <v>1345</v>
      </c>
      <c r="D632" t="s">
        <v>1204</v>
      </c>
      <c r="E632" t="s">
        <v>1205</v>
      </c>
      <c r="F632" t="s">
        <v>1346</v>
      </c>
      <c r="G632" t="str">
        <f t="shared" si="9"/>
        <v>Kindergarten  Verein "Kinderbetreuungsgruppe Kiebitz", 8430 Leibnitz, Grazergasse 48</v>
      </c>
    </row>
    <row r="633" spans="1:7" x14ac:dyDescent="0.3">
      <c r="A633">
        <v>61009801</v>
      </c>
      <c r="B633">
        <v>61050</v>
      </c>
      <c r="C633" t="s">
        <v>1295</v>
      </c>
      <c r="D633" t="s">
        <v>1296</v>
      </c>
      <c r="E633" t="s">
        <v>1297</v>
      </c>
      <c r="F633" t="s">
        <v>1347</v>
      </c>
      <c r="G633" t="str">
        <f t="shared" si="9"/>
        <v>Kinderkrippe  Marktgemeinde Gamlitz, 8462 Gamlitz, Erzherzog-Johann-Weg 250</v>
      </c>
    </row>
    <row r="634" spans="1:7" x14ac:dyDescent="0.3">
      <c r="A634">
        <v>61011003</v>
      </c>
      <c r="B634">
        <v>61051</v>
      </c>
      <c r="C634" t="s">
        <v>1348</v>
      </c>
      <c r="D634" t="s">
        <v>1308</v>
      </c>
      <c r="E634" t="s">
        <v>1309</v>
      </c>
      <c r="F634" t="s">
        <v>1310</v>
      </c>
      <c r="G634" t="str">
        <f t="shared" si="9"/>
        <v>Kindergarten  Marktgemeinde Gleinstätten, 8443 Gleinstätten, Gleinstätten 3</v>
      </c>
    </row>
    <row r="635" spans="1:7" x14ac:dyDescent="0.3">
      <c r="A635">
        <v>61016003</v>
      </c>
      <c r="B635">
        <v>61016</v>
      </c>
      <c r="C635" t="s">
        <v>1250</v>
      </c>
      <c r="D635" t="s">
        <v>1251</v>
      </c>
      <c r="E635" t="s">
        <v>1252</v>
      </c>
      <c r="F635" t="s">
        <v>1349</v>
      </c>
      <c r="G635" t="str">
        <f t="shared" si="9"/>
        <v>Kindergarten  Gemeinde Heimschuh, 8451 Heimschuh, Am Schutzengelberg 11</v>
      </c>
    </row>
    <row r="636" spans="1:7" x14ac:dyDescent="0.3">
      <c r="A636">
        <v>61012002</v>
      </c>
      <c r="B636">
        <v>61012</v>
      </c>
      <c r="C636" t="s">
        <v>1351</v>
      </c>
      <c r="D636" t="s">
        <v>1221</v>
      </c>
      <c r="E636" t="s">
        <v>1222</v>
      </c>
      <c r="F636" t="s">
        <v>1259</v>
      </c>
      <c r="G636" t="str">
        <f t="shared" si="9"/>
        <v>Kindergarten  Marktgemeinde Gralla, 8431 Gralla, Sternenring 1</v>
      </c>
    </row>
    <row r="637" spans="1:7" x14ac:dyDescent="0.3">
      <c r="A637">
        <v>61108810</v>
      </c>
      <c r="B637">
        <v>61108</v>
      </c>
      <c r="C637" t="s">
        <v>1352</v>
      </c>
      <c r="D637" t="s">
        <v>1353</v>
      </c>
      <c r="E637" t="s">
        <v>1354</v>
      </c>
      <c r="F637" t="s">
        <v>1355</v>
      </c>
      <c r="G637" t="str">
        <f t="shared" si="9"/>
        <v>Kinderkrippe  Stadt Leoben, 8700 Leoben, Pestalozzistraße 75a</v>
      </c>
    </row>
    <row r="638" spans="1:7" x14ac:dyDescent="0.3">
      <c r="A638">
        <v>61101006</v>
      </c>
      <c r="B638">
        <v>61101</v>
      </c>
      <c r="C638" t="s">
        <v>1356</v>
      </c>
      <c r="D638" t="s">
        <v>1357</v>
      </c>
      <c r="E638" t="s">
        <v>1358</v>
      </c>
      <c r="F638" t="s">
        <v>1359</v>
      </c>
      <c r="G638" t="str">
        <f t="shared" si="9"/>
        <v>Kindergarten  Stadt Eisenerz, 8790 Eisenerz, Trofengbachgasse 25</v>
      </c>
    </row>
    <row r="639" spans="1:7" x14ac:dyDescent="0.3">
      <c r="A639">
        <v>61104001</v>
      </c>
      <c r="B639">
        <v>61258</v>
      </c>
      <c r="C639" t="s">
        <v>2245</v>
      </c>
      <c r="D639" t="s">
        <v>2246</v>
      </c>
      <c r="E639" t="s">
        <v>1509</v>
      </c>
      <c r="F639" t="s">
        <v>1510</v>
      </c>
      <c r="G639" t="str">
        <f t="shared" si="9"/>
        <v>Kindergarten  Gemeinde Landl, 8920 Landl, Hauptstraße 32</v>
      </c>
    </row>
    <row r="640" spans="1:7" x14ac:dyDescent="0.3">
      <c r="A640">
        <v>61111001</v>
      </c>
      <c r="B640">
        <v>61111</v>
      </c>
      <c r="C640" t="s">
        <v>1360</v>
      </c>
      <c r="D640" t="s">
        <v>1361</v>
      </c>
      <c r="E640" t="s">
        <v>1362</v>
      </c>
      <c r="F640" t="s">
        <v>1363</v>
      </c>
      <c r="G640" t="str">
        <f t="shared" si="9"/>
        <v>Kindergarten  Gemeinde Proleb, 8712 Proleb, Dorfstraße 18</v>
      </c>
    </row>
    <row r="641" spans="1:7" x14ac:dyDescent="0.3">
      <c r="A641">
        <v>61108002</v>
      </c>
      <c r="B641">
        <v>61108</v>
      </c>
      <c r="C641" t="s">
        <v>1364</v>
      </c>
      <c r="D641" t="s">
        <v>1353</v>
      </c>
      <c r="E641" t="s">
        <v>1354</v>
      </c>
      <c r="F641" t="s">
        <v>1365</v>
      </c>
      <c r="G641" t="str">
        <f t="shared" si="9"/>
        <v>Kindergarten  Stadt Leoben, 8700 Leoben, Nikolaus Lenau-Straße 25</v>
      </c>
    </row>
    <row r="642" spans="1:7" x14ac:dyDescent="0.3">
      <c r="A642">
        <v>61108003</v>
      </c>
      <c r="B642">
        <v>61108</v>
      </c>
      <c r="C642" t="s">
        <v>1366</v>
      </c>
      <c r="D642" t="s">
        <v>1353</v>
      </c>
      <c r="E642" t="s">
        <v>1354</v>
      </c>
      <c r="F642" t="s">
        <v>1365</v>
      </c>
      <c r="G642" t="str">
        <f t="shared" si="9"/>
        <v>Kindergarten  Stadt Leoben, 8700 Leoben, Moserhofstraße 4</v>
      </c>
    </row>
    <row r="643" spans="1:7" x14ac:dyDescent="0.3">
      <c r="A643">
        <v>61108005</v>
      </c>
      <c r="B643">
        <v>61108</v>
      </c>
      <c r="C643" t="s">
        <v>1352</v>
      </c>
      <c r="D643" t="s">
        <v>1353</v>
      </c>
      <c r="E643" t="s">
        <v>1354</v>
      </c>
      <c r="F643" t="s">
        <v>1365</v>
      </c>
      <c r="G643" t="str">
        <f t="shared" ref="G643:G706" si="10">F643&amp;", "&amp;D643&amp;" "&amp;E643&amp;", "&amp;C643</f>
        <v>Kindergarten  Stadt Leoben, 8700 Leoben, Pestalozzistraße 75a</v>
      </c>
    </row>
    <row r="644" spans="1:7" x14ac:dyDescent="0.3">
      <c r="A644">
        <v>61108006</v>
      </c>
      <c r="B644">
        <v>61108</v>
      </c>
      <c r="C644" t="s">
        <v>1367</v>
      </c>
      <c r="D644" t="s">
        <v>1353</v>
      </c>
      <c r="E644" t="s">
        <v>1354</v>
      </c>
      <c r="F644" t="s">
        <v>1365</v>
      </c>
      <c r="G644" t="str">
        <f t="shared" si="10"/>
        <v>Kindergarten  Stadt Leoben, 8700 Leoben, Steigtalstraße 28</v>
      </c>
    </row>
    <row r="645" spans="1:7" x14ac:dyDescent="0.3">
      <c r="A645">
        <v>61110001</v>
      </c>
      <c r="B645">
        <v>61110</v>
      </c>
      <c r="C645" t="s">
        <v>1368</v>
      </c>
      <c r="D645" t="s">
        <v>1361</v>
      </c>
      <c r="E645" t="s">
        <v>1369</v>
      </c>
      <c r="F645" t="s">
        <v>1370</v>
      </c>
      <c r="G645" t="str">
        <f t="shared" si="10"/>
        <v>Kindergarten  Marktgemeinde Niklasdorf, 8712 Niklasdorf, Schulstraße 12</v>
      </c>
    </row>
    <row r="646" spans="1:7" x14ac:dyDescent="0.3">
      <c r="A646">
        <v>61113002</v>
      </c>
      <c r="B646">
        <v>61113</v>
      </c>
      <c r="C646" t="s">
        <v>1371</v>
      </c>
      <c r="D646" t="s">
        <v>1372</v>
      </c>
      <c r="E646" t="s">
        <v>1373</v>
      </c>
      <c r="F646" t="s">
        <v>1374</v>
      </c>
      <c r="G646" t="str">
        <f t="shared" si="10"/>
        <v>Kindergarten  Marktgemeinde Sankt Michael in Obersteiermark, 8770 Sankt Michael in Obersteiermark, Ruthenenweg 2</v>
      </c>
    </row>
    <row r="647" spans="1:7" x14ac:dyDescent="0.3">
      <c r="A647">
        <v>61114001</v>
      </c>
      <c r="B647">
        <v>61114</v>
      </c>
      <c r="C647" t="s">
        <v>1375</v>
      </c>
      <c r="D647" t="s">
        <v>1376</v>
      </c>
      <c r="E647" t="s">
        <v>1377</v>
      </c>
      <c r="F647" t="s">
        <v>1378</v>
      </c>
      <c r="G647" t="str">
        <f t="shared" si="10"/>
        <v>Kindergarten  Gemeinde Sankt Peter-Freienstein, 8792 Sankt Peter-Freienstein, Gemeindegasse 6</v>
      </c>
    </row>
    <row r="648" spans="1:7" x14ac:dyDescent="0.3">
      <c r="A648">
        <v>61117001</v>
      </c>
      <c r="B648">
        <v>61120</v>
      </c>
      <c r="C648" t="s">
        <v>1379</v>
      </c>
      <c r="D648" t="s">
        <v>1380</v>
      </c>
      <c r="E648" t="s">
        <v>1381</v>
      </c>
      <c r="F648" t="s">
        <v>1382</v>
      </c>
      <c r="G648" t="str">
        <f t="shared" si="10"/>
        <v>Kindergarten  Stadt Trofaiach, 8793 Trofaiach, Rebenburggasse 2a</v>
      </c>
    </row>
    <row r="649" spans="1:7" x14ac:dyDescent="0.3">
      <c r="A649">
        <v>61112001</v>
      </c>
      <c r="B649">
        <v>61112</v>
      </c>
      <c r="C649" t="s">
        <v>1383</v>
      </c>
      <c r="D649" t="s">
        <v>1384</v>
      </c>
      <c r="E649" t="s">
        <v>1385</v>
      </c>
      <c r="F649" t="s">
        <v>1386</v>
      </c>
      <c r="G649" t="str">
        <f t="shared" si="10"/>
        <v>Kindergarten  Röm.-kath. Pfarre Radmer, 8795 Radmer, Radmer an der Stube 35</v>
      </c>
    </row>
    <row r="650" spans="1:7" x14ac:dyDescent="0.3">
      <c r="A650">
        <v>61118001</v>
      </c>
      <c r="B650">
        <v>61118</v>
      </c>
      <c r="C650" t="s">
        <v>1387</v>
      </c>
      <c r="D650" t="s">
        <v>1388</v>
      </c>
      <c r="E650" t="s">
        <v>1389</v>
      </c>
      <c r="F650" t="s">
        <v>1390</v>
      </c>
      <c r="G650" t="str">
        <f t="shared" si="10"/>
        <v>Kindergarten  Marktgemeinde Vordernberg, 8794 Vordernberg, Hauptstraße 96</v>
      </c>
    </row>
    <row r="651" spans="1:7" x14ac:dyDescent="0.3">
      <c r="A651">
        <v>61106001</v>
      </c>
      <c r="B651">
        <v>61106</v>
      </c>
      <c r="C651" t="s">
        <v>1391</v>
      </c>
      <c r="D651" t="s">
        <v>1392</v>
      </c>
      <c r="E651" t="s">
        <v>1393</v>
      </c>
      <c r="F651" t="s">
        <v>1394</v>
      </c>
      <c r="G651" t="str">
        <f t="shared" si="10"/>
        <v>Kindergarten  Marktgemeinde Kammern im Liesingtal, 8773 Kammern im Liesingtal, Seiz 21</v>
      </c>
    </row>
    <row r="652" spans="1:7" x14ac:dyDescent="0.3">
      <c r="A652">
        <v>61107001</v>
      </c>
      <c r="B652">
        <v>61107</v>
      </c>
      <c r="C652" t="s">
        <v>1395</v>
      </c>
      <c r="D652" t="s">
        <v>1396</v>
      </c>
      <c r="E652" t="s">
        <v>1397</v>
      </c>
      <c r="F652" t="s">
        <v>1398</v>
      </c>
      <c r="G652" t="str">
        <f t="shared" si="10"/>
        <v>Kindergarten  Marktgemeinde Kraubath an der Mur, 8714 Kraubath an der Mur, Kirchplatz 6</v>
      </c>
    </row>
    <row r="653" spans="1:7" x14ac:dyDescent="0.3">
      <c r="A653">
        <v>61108009</v>
      </c>
      <c r="B653">
        <v>61108</v>
      </c>
      <c r="C653" t="s">
        <v>1399</v>
      </c>
      <c r="D653" t="s">
        <v>1353</v>
      </c>
      <c r="E653" t="s">
        <v>1354</v>
      </c>
      <c r="F653" t="s">
        <v>1365</v>
      </c>
      <c r="G653" t="str">
        <f t="shared" si="10"/>
        <v>Kindergarten  Stadt Leoben, 8700 Leoben, Pestalozzistraße 75b</v>
      </c>
    </row>
    <row r="654" spans="1:7" x14ac:dyDescent="0.3">
      <c r="A654">
        <v>61116001</v>
      </c>
      <c r="B654">
        <v>61116</v>
      </c>
      <c r="C654" t="s">
        <v>1400</v>
      </c>
      <c r="D654" t="s">
        <v>1401</v>
      </c>
      <c r="E654" t="s">
        <v>1402</v>
      </c>
      <c r="F654" t="s">
        <v>1403</v>
      </c>
      <c r="G654" t="str">
        <f t="shared" si="10"/>
        <v>Kindergarten  Gemeinde Traboch, 8772 Traboch, Schulweg 3</v>
      </c>
    </row>
    <row r="655" spans="1:7" x14ac:dyDescent="0.3">
      <c r="A655">
        <v>61108010</v>
      </c>
      <c r="B655">
        <v>61108</v>
      </c>
      <c r="C655" t="s">
        <v>1404</v>
      </c>
      <c r="D655" t="s">
        <v>1353</v>
      </c>
      <c r="E655" t="s">
        <v>1354</v>
      </c>
      <c r="F655" t="s">
        <v>1365</v>
      </c>
      <c r="G655" t="str">
        <f t="shared" si="10"/>
        <v>Kindergarten  Stadt Leoben, 8700 Leoben, Lierwaldgasse 4</v>
      </c>
    </row>
    <row r="656" spans="1:7" x14ac:dyDescent="0.3">
      <c r="A656">
        <v>61101008</v>
      </c>
      <c r="B656">
        <v>61101</v>
      </c>
      <c r="C656" t="s">
        <v>1405</v>
      </c>
      <c r="D656" t="s">
        <v>1357</v>
      </c>
      <c r="E656" t="s">
        <v>1358</v>
      </c>
      <c r="F656" t="s">
        <v>1359</v>
      </c>
      <c r="G656" t="str">
        <f t="shared" si="10"/>
        <v>Kindergarten  Stadt Eisenerz, 8790 Eisenerz, Kriechbaumweg 1</v>
      </c>
    </row>
    <row r="657" spans="1:7" x14ac:dyDescent="0.3">
      <c r="A657">
        <v>61117003</v>
      </c>
      <c r="B657">
        <v>61120</v>
      </c>
      <c r="C657" t="s">
        <v>1406</v>
      </c>
      <c r="D657" t="s">
        <v>1380</v>
      </c>
      <c r="E657" t="s">
        <v>1381</v>
      </c>
      <c r="F657" t="s">
        <v>1382</v>
      </c>
      <c r="G657" t="str">
        <f t="shared" si="10"/>
        <v>Kindergarten  Stadt Trofaiach, 8793 Trofaiach, Kehrgasse 41</v>
      </c>
    </row>
    <row r="658" spans="1:7" x14ac:dyDescent="0.3">
      <c r="A658">
        <v>61113003</v>
      </c>
      <c r="B658">
        <v>61113</v>
      </c>
      <c r="C658" t="s">
        <v>1407</v>
      </c>
      <c r="D658" t="s">
        <v>1372</v>
      </c>
      <c r="E658" t="s">
        <v>1373</v>
      </c>
      <c r="F658" t="s">
        <v>1374</v>
      </c>
      <c r="G658" t="str">
        <f t="shared" si="10"/>
        <v>Kindergarten  Marktgemeinde Sankt Michael in Obersteiermark, 8770 Sankt Michael in Obersteiermark, Schulgasse 7</v>
      </c>
    </row>
    <row r="659" spans="1:7" x14ac:dyDescent="0.3">
      <c r="A659">
        <v>61102003</v>
      </c>
      <c r="B659">
        <v>61120</v>
      </c>
      <c r="C659" t="s">
        <v>1408</v>
      </c>
      <c r="D659" t="s">
        <v>1380</v>
      </c>
      <c r="E659" t="s">
        <v>1381</v>
      </c>
      <c r="F659" t="s">
        <v>1382</v>
      </c>
      <c r="G659" t="str">
        <f t="shared" si="10"/>
        <v>Kindergarten  Stadt Trofaiach, 8793 Trofaiach, Gai 1</v>
      </c>
    </row>
    <row r="660" spans="1:7" x14ac:dyDescent="0.3">
      <c r="A660">
        <v>61119003</v>
      </c>
      <c r="B660">
        <v>61119</v>
      </c>
      <c r="C660" t="s">
        <v>1409</v>
      </c>
      <c r="D660" t="s">
        <v>1410</v>
      </c>
      <c r="E660" t="s">
        <v>1411</v>
      </c>
      <c r="F660" t="s">
        <v>1412</v>
      </c>
      <c r="G660" t="str">
        <f t="shared" si="10"/>
        <v>Kindergarten  Gemeinde Wald am Schoberpaß, 8781 Wald am Schoberpaß, Wald am Schoberpaß 41</v>
      </c>
    </row>
    <row r="661" spans="1:7" x14ac:dyDescent="0.3">
      <c r="A661">
        <v>61117005</v>
      </c>
      <c r="B661">
        <v>61120</v>
      </c>
      <c r="C661" t="s">
        <v>1413</v>
      </c>
      <c r="D661" t="s">
        <v>1380</v>
      </c>
      <c r="E661" t="s">
        <v>1381</v>
      </c>
      <c r="F661" t="s">
        <v>1382</v>
      </c>
      <c r="G661" t="str">
        <f t="shared" si="10"/>
        <v>Kindergarten  Stadt Trofaiach, 8793 Trofaiach, Bergmanngasse 22</v>
      </c>
    </row>
    <row r="662" spans="1:7" x14ac:dyDescent="0.3">
      <c r="A662">
        <v>61115003</v>
      </c>
      <c r="B662">
        <v>61115</v>
      </c>
      <c r="C662" t="s">
        <v>1414</v>
      </c>
      <c r="D662" t="s">
        <v>1415</v>
      </c>
      <c r="E662" t="s">
        <v>1416</v>
      </c>
      <c r="F662" t="s">
        <v>1417</v>
      </c>
      <c r="G662" t="str">
        <f t="shared" si="10"/>
        <v>Kindergarten  Gemeinde Sankt Stefan ob Leoben, 8713 Sankt Stefan ob Leoben, Murwaldsiedlung 34</v>
      </c>
    </row>
    <row r="663" spans="1:7" x14ac:dyDescent="0.3">
      <c r="A663">
        <v>61109003</v>
      </c>
      <c r="B663">
        <v>61109</v>
      </c>
      <c r="C663" t="s">
        <v>1418</v>
      </c>
      <c r="D663" t="s">
        <v>1419</v>
      </c>
      <c r="E663" t="s">
        <v>1420</v>
      </c>
      <c r="F663" t="s">
        <v>1421</v>
      </c>
      <c r="G663" t="str">
        <f t="shared" si="10"/>
        <v>Kindergarten  Marktgemeinde Mautern in Steiermark, 8774 Mautern in Steiermark, Klostergasse 5e</v>
      </c>
    </row>
    <row r="664" spans="1:7" x14ac:dyDescent="0.3">
      <c r="A664">
        <v>61105002</v>
      </c>
      <c r="B664">
        <v>61105</v>
      </c>
      <c r="C664" t="s">
        <v>1422</v>
      </c>
      <c r="D664" t="s">
        <v>1423</v>
      </c>
      <c r="E664" t="s">
        <v>1424</v>
      </c>
      <c r="F664" t="s">
        <v>1425</v>
      </c>
      <c r="G664" t="str">
        <f t="shared" si="10"/>
        <v>Kindergarten  Marktgemeinde Kalwang, 8775 Kalwang, Marktstraße 71a</v>
      </c>
    </row>
    <row r="665" spans="1:7" x14ac:dyDescent="0.3">
      <c r="A665">
        <v>61108601</v>
      </c>
      <c r="B665">
        <v>61108</v>
      </c>
      <c r="C665" t="s">
        <v>1426</v>
      </c>
      <c r="D665" t="s">
        <v>1353</v>
      </c>
      <c r="E665" t="s">
        <v>1354</v>
      </c>
      <c r="F665" t="s">
        <v>257</v>
      </c>
      <c r="G665" t="str">
        <f t="shared" si="10"/>
        <v>Kinderhaus  Volkshilfe Steiermark gemeinnützige Betriebs-GmbH, 8700 Leoben, Vordernberger Straße 63</v>
      </c>
    </row>
    <row r="666" spans="1:7" x14ac:dyDescent="0.3">
      <c r="A666">
        <v>61108801</v>
      </c>
      <c r="B666">
        <v>61108</v>
      </c>
      <c r="C666" t="s">
        <v>1366</v>
      </c>
      <c r="D666" t="s">
        <v>1353</v>
      </c>
      <c r="E666" t="s">
        <v>1354</v>
      </c>
      <c r="F666" t="s">
        <v>1355</v>
      </c>
      <c r="G666" t="str">
        <f t="shared" si="10"/>
        <v>Kinderkrippe  Stadt Leoben, 8700 Leoben, Moserhofstraße 4</v>
      </c>
    </row>
    <row r="667" spans="1:7" x14ac:dyDescent="0.3">
      <c r="A667">
        <v>61108802</v>
      </c>
      <c r="B667">
        <v>61108</v>
      </c>
      <c r="C667" t="s">
        <v>1364</v>
      </c>
      <c r="D667" t="s">
        <v>1353</v>
      </c>
      <c r="E667" t="s">
        <v>1354</v>
      </c>
      <c r="F667" t="s">
        <v>1355</v>
      </c>
      <c r="G667" t="str">
        <f t="shared" si="10"/>
        <v>Kinderkrippe  Stadt Leoben, 8700 Leoben, Nikolaus Lenau-Straße 25</v>
      </c>
    </row>
    <row r="668" spans="1:7" x14ac:dyDescent="0.3">
      <c r="A668">
        <v>61108019</v>
      </c>
      <c r="B668">
        <v>61108</v>
      </c>
      <c r="C668" t="s">
        <v>1427</v>
      </c>
      <c r="D668" t="s">
        <v>1353</v>
      </c>
      <c r="E668" t="s">
        <v>1354</v>
      </c>
      <c r="F668" t="s">
        <v>1428</v>
      </c>
      <c r="G668" t="str">
        <f t="shared" si="10"/>
        <v>Kindergarten  Verein "Trinity", 8700 Leoben, Gösser Straße 52</v>
      </c>
    </row>
    <row r="669" spans="1:7" x14ac:dyDescent="0.3">
      <c r="A669">
        <v>61108021</v>
      </c>
      <c r="B669">
        <v>61108</v>
      </c>
      <c r="C669" t="s">
        <v>1429</v>
      </c>
      <c r="D669" t="s">
        <v>1353</v>
      </c>
      <c r="E669" t="s">
        <v>1354</v>
      </c>
      <c r="F669" t="s">
        <v>1430</v>
      </c>
      <c r="G669" t="str">
        <f t="shared" si="10"/>
        <v>Kindergarten  Kinder- und Jugendwerk Josefinum, 8700 Leoben, Erzherzog Johann-Straße 1a</v>
      </c>
    </row>
    <row r="670" spans="1:7" x14ac:dyDescent="0.3">
      <c r="A670">
        <v>61108503</v>
      </c>
      <c r="B670">
        <v>61108</v>
      </c>
      <c r="C670" t="s">
        <v>1429</v>
      </c>
      <c r="D670" t="s">
        <v>1353</v>
      </c>
      <c r="E670" t="s">
        <v>1354</v>
      </c>
      <c r="F670" t="s">
        <v>2340</v>
      </c>
      <c r="G670" t="str">
        <f t="shared" si="10"/>
        <v>Hort  Kinder- und Jugendwerk Josefinum, 8700 Leoben, Erzherzog Johann-Straße 1a</v>
      </c>
    </row>
    <row r="671" spans="1:7" x14ac:dyDescent="0.3">
      <c r="A671">
        <v>61108804</v>
      </c>
      <c r="B671">
        <v>61108</v>
      </c>
      <c r="C671" t="s">
        <v>1429</v>
      </c>
      <c r="D671" t="s">
        <v>1353</v>
      </c>
      <c r="E671" t="s">
        <v>1354</v>
      </c>
      <c r="F671" t="s">
        <v>1431</v>
      </c>
      <c r="G671" t="str">
        <f t="shared" si="10"/>
        <v>Kinderkrippe  Kinder- und Jugendwerk Josefinum, 8700 Leoben, Erzherzog Johann-Straße 1a</v>
      </c>
    </row>
    <row r="672" spans="1:7" x14ac:dyDescent="0.3">
      <c r="A672">
        <v>61117007</v>
      </c>
      <c r="B672">
        <v>61120</v>
      </c>
      <c r="C672" t="s">
        <v>1432</v>
      </c>
      <c r="D672" t="s">
        <v>1380</v>
      </c>
      <c r="E672" t="s">
        <v>1381</v>
      </c>
      <c r="F672" t="s">
        <v>1433</v>
      </c>
      <c r="G672" t="str">
        <f t="shared" si="10"/>
        <v>Heilpaedagogischer Kindergarten  Verein "Lebenshilfe Trofaiach", 8793 Trofaiach, Koloniegasse 31</v>
      </c>
    </row>
    <row r="673" spans="1:7" x14ac:dyDescent="0.3">
      <c r="A673">
        <v>61108807</v>
      </c>
      <c r="B673">
        <v>61108</v>
      </c>
      <c r="C673" t="s">
        <v>1367</v>
      </c>
      <c r="D673" t="s">
        <v>1353</v>
      </c>
      <c r="E673" t="s">
        <v>1354</v>
      </c>
      <c r="F673" t="s">
        <v>1355</v>
      </c>
      <c r="G673" t="str">
        <f t="shared" si="10"/>
        <v>Kinderkrippe  Stadt Leoben, 8700 Leoben, Steigtalstraße 28</v>
      </c>
    </row>
    <row r="674" spans="1:7" x14ac:dyDescent="0.3">
      <c r="A674">
        <v>61117801</v>
      </c>
      <c r="B674">
        <v>61120</v>
      </c>
      <c r="C674" t="s">
        <v>1413</v>
      </c>
      <c r="D674" t="s">
        <v>1380</v>
      </c>
      <c r="E674" t="s">
        <v>1381</v>
      </c>
      <c r="F674" t="s">
        <v>1434</v>
      </c>
      <c r="G674" t="str">
        <f t="shared" si="10"/>
        <v>Kinderkrippe  Stadt Trofaiach, 8793 Trofaiach, Bergmanngasse 22</v>
      </c>
    </row>
    <row r="675" spans="1:7" x14ac:dyDescent="0.3">
      <c r="A675">
        <v>61108023</v>
      </c>
      <c r="B675">
        <v>61108</v>
      </c>
      <c r="C675" t="s">
        <v>1435</v>
      </c>
      <c r="D675" t="s">
        <v>1353</v>
      </c>
      <c r="E675" t="s">
        <v>1354</v>
      </c>
      <c r="F675" t="s">
        <v>1436</v>
      </c>
      <c r="G675" t="str">
        <f t="shared" si="10"/>
        <v>Kindergarten  VOESTALPINE Stahl Donawitz GmbH, 8700 Leoben, Radmeistergasse 11</v>
      </c>
    </row>
    <row r="676" spans="1:7" x14ac:dyDescent="0.3">
      <c r="A676">
        <v>61108809</v>
      </c>
      <c r="B676">
        <v>61108</v>
      </c>
      <c r="C676" t="s">
        <v>1435</v>
      </c>
      <c r="D676" t="s">
        <v>1353</v>
      </c>
      <c r="E676" t="s">
        <v>1354</v>
      </c>
      <c r="F676" t="s">
        <v>1437</v>
      </c>
      <c r="G676" t="str">
        <f t="shared" si="10"/>
        <v>Kinderkrippe  VOESTALPINE Stahl Donawitz GmbH, 8700 Leoben, Radmeistergasse 11</v>
      </c>
    </row>
    <row r="677" spans="1:7" x14ac:dyDescent="0.3">
      <c r="A677">
        <v>61113801</v>
      </c>
      <c r="B677">
        <v>61113</v>
      </c>
      <c r="C677" t="s">
        <v>1407</v>
      </c>
      <c r="D677" t="s">
        <v>1372</v>
      </c>
      <c r="E677" t="s">
        <v>1373</v>
      </c>
      <c r="F677" t="s">
        <v>1438</v>
      </c>
      <c r="G677" t="str">
        <f t="shared" si="10"/>
        <v>Kinderkrippe  Marktgemeinde Sankt Michael in Obersteiermark, 8770 Sankt Michael in Obersteiermark, Schulgasse 7</v>
      </c>
    </row>
    <row r="678" spans="1:7" x14ac:dyDescent="0.3">
      <c r="A678">
        <v>61201004</v>
      </c>
      <c r="B678">
        <v>61253</v>
      </c>
      <c r="C678" t="s">
        <v>1439</v>
      </c>
      <c r="D678" t="s">
        <v>1440</v>
      </c>
      <c r="E678" t="s">
        <v>1441</v>
      </c>
      <c r="F678" t="s">
        <v>608</v>
      </c>
      <c r="G678" t="str">
        <f t="shared" si="10"/>
        <v>Kindergarten  Gem. Wohn- u. Siedlungsgenossenschaft Ennstal reg. Gen.m.b.H. Liezen, 8911 Admont, Mittlere Bachgasse 601</v>
      </c>
    </row>
    <row r="679" spans="1:7" x14ac:dyDescent="0.3">
      <c r="A679">
        <v>61218802</v>
      </c>
      <c r="B679">
        <v>61257</v>
      </c>
      <c r="C679" t="s">
        <v>1442</v>
      </c>
      <c r="D679" t="s">
        <v>1443</v>
      </c>
      <c r="E679" t="s">
        <v>1444</v>
      </c>
      <c r="F679" t="s">
        <v>1445</v>
      </c>
      <c r="G679" t="str">
        <f t="shared" si="10"/>
        <v>Kinderkrippe  Marktgemeinde Irdning-Donnersbachtal, 8952 Irdning-Donnersbachtal, Grimminggasse 145</v>
      </c>
    </row>
    <row r="680" spans="1:7" x14ac:dyDescent="0.3">
      <c r="A680">
        <v>61207012</v>
      </c>
      <c r="B680">
        <v>61207</v>
      </c>
      <c r="C680" t="s">
        <v>1446</v>
      </c>
      <c r="D680" t="s">
        <v>1447</v>
      </c>
      <c r="E680" t="s">
        <v>1448</v>
      </c>
      <c r="F680" t="s">
        <v>1449</v>
      </c>
      <c r="G680" t="str">
        <f t="shared" si="10"/>
        <v>Kindergarten  Verein "Kikri" Kinderwiese Verein für Ganzheitliche Entwicklungsförderung, 8990 Bad Aussee, Prietal 48</v>
      </c>
    </row>
    <row r="681" spans="1:7" x14ac:dyDescent="0.3">
      <c r="A681">
        <v>61217003</v>
      </c>
      <c r="B681">
        <v>61217</v>
      </c>
      <c r="C681" t="s">
        <v>1450</v>
      </c>
      <c r="D681" t="s">
        <v>1451</v>
      </c>
      <c r="E681" t="s">
        <v>1452</v>
      </c>
      <c r="F681" t="s">
        <v>1453</v>
      </c>
      <c r="G681" t="str">
        <f t="shared" si="10"/>
        <v>Kindergarten  Röm.-kath. Pfarre Haus im Ennstal, 8967 Haus, Psaltersteig 300</v>
      </c>
    </row>
    <row r="682" spans="1:7" x14ac:dyDescent="0.3">
      <c r="A682">
        <v>61217801</v>
      </c>
      <c r="B682">
        <v>61217</v>
      </c>
      <c r="C682" t="s">
        <v>1450</v>
      </c>
      <c r="D682" t="s">
        <v>1451</v>
      </c>
      <c r="E682" t="s">
        <v>1452</v>
      </c>
      <c r="F682" t="s">
        <v>1454</v>
      </c>
      <c r="G682" t="str">
        <f t="shared" si="10"/>
        <v>Kinderkrippe  Röm.-kath. Pfarre Haus im Ennstal, 8967 Haus, Psaltersteig 300</v>
      </c>
    </row>
    <row r="683" spans="1:7" x14ac:dyDescent="0.3">
      <c r="A683">
        <v>61223801</v>
      </c>
      <c r="B683">
        <v>61259</v>
      </c>
      <c r="C683" t="s">
        <v>1455</v>
      </c>
      <c r="D683" t="s">
        <v>1456</v>
      </c>
      <c r="E683" t="s">
        <v>1457</v>
      </c>
      <c r="F683" t="s">
        <v>1458</v>
      </c>
      <c r="G683" t="str">
        <f t="shared" si="10"/>
        <v>Kinderkrippe  Benediktinerstift Admont, 8940 Liezen, Sonnenweg 8</v>
      </c>
    </row>
    <row r="684" spans="1:7" x14ac:dyDescent="0.3">
      <c r="A684">
        <v>61205001</v>
      </c>
      <c r="B684">
        <v>61205</v>
      </c>
      <c r="C684" t="s">
        <v>1459</v>
      </c>
      <c r="D684" t="s">
        <v>1460</v>
      </c>
      <c r="E684" t="s">
        <v>1461</v>
      </c>
      <c r="F684" t="s">
        <v>1462</v>
      </c>
      <c r="G684" t="str">
        <f t="shared" si="10"/>
        <v>Kindergarten  Röm.-kath. Pfarre Altenmarkt/St.Gallen , 8934 Altenmarkt bei Sankt Gallen, Altenmarkt 99</v>
      </c>
    </row>
    <row r="685" spans="1:7" x14ac:dyDescent="0.3">
      <c r="A685">
        <v>61238801</v>
      </c>
      <c r="B685">
        <v>61263</v>
      </c>
      <c r="C685" t="s">
        <v>1463</v>
      </c>
      <c r="D685" t="s">
        <v>1464</v>
      </c>
      <c r="E685" t="s">
        <v>1465</v>
      </c>
      <c r="F685" t="s">
        <v>1466</v>
      </c>
      <c r="G685" t="str">
        <f t="shared" si="10"/>
        <v>Kinderkrippe  Stadt Rottenmann, 8786 Rottenmann, Technologiepark 2</v>
      </c>
    </row>
    <row r="686" spans="1:7" x14ac:dyDescent="0.3">
      <c r="A686">
        <v>61208002</v>
      </c>
      <c r="B686">
        <v>61257</v>
      </c>
      <c r="C686" t="s">
        <v>1471</v>
      </c>
      <c r="D686" t="s">
        <v>1472</v>
      </c>
      <c r="E686" t="s">
        <v>1444</v>
      </c>
      <c r="F686" t="s">
        <v>1473</v>
      </c>
      <c r="G686" t="str">
        <f t="shared" si="10"/>
        <v>Kindergarten  Marktgemeinde Irdning-Donnersbachtal, 8953 Irdning-Donnersbachtal, Donnersbach 84</v>
      </c>
    </row>
    <row r="687" spans="1:7" x14ac:dyDescent="0.3">
      <c r="A687">
        <v>61262801</v>
      </c>
      <c r="B687">
        <v>61262</v>
      </c>
      <c r="C687" t="s">
        <v>1474</v>
      </c>
      <c r="D687" t="s">
        <v>1475</v>
      </c>
      <c r="E687" t="s">
        <v>1476</v>
      </c>
      <c r="F687" t="s">
        <v>1477</v>
      </c>
      <c r="G687" t="str">
        <f t="shared" si="10"/>
        <v>Kinderkrippe  Marktgemeinde Öblarn, 8960 Öblarn, Öblarn 155</v>
      </c>
    </row>
    <row r="688" spans="1:7" x14ac:dyDescent="0.3">
      <c r="A688">
        <v>61207014</v>
      </c>
      <c r="B688">
        <v>61207</v>
      </c>
      <c r="C688" t="s">
        <v>1478</v>
      </c>
      <c r="D688" t="s">
        <v>1447</v>
      </c>
      <c r="E688" t="s">
        <v>1448</v>
      </c>
      <c r="F688" t="s">
        <v>1479</v>
      </c>
      <c r="G688" t="str">
        <f t="shared" si="10"/>
        <v>Kindergarten  Verein "Bunte Perlen" Privatkindergarten, 8990 Bad Aussee, Bahnhofstraße 237</v>
      </c>
    </row>
    <row r="689" spans="1:7" x14ac:dyDescent="0.3">
      <c r="A689">
        <v>61207805</v>
      </c>
      <c r="B689">
        <v>61207</v>
      </c>
      <c r="C689" t="s">
        <v>1478</v>
      </c>
      <c r="D689" t="s">
        <v>1447</v>
      </c>
      <c r="E689" t="s">
        <v>1448</v>
      </c>
      <c r="F689" t="s">
        <v>1480</v>
      </c>
      <c r="G689" t="str">
        <f t="shared" si="10"/>
        <v>Kinderkrippe  Verein "Bunte Perlen" Privatkindergarten, 8990 Bad Aussee, Bahnhofstraße 237</v>
      </c>
    </row>
    <row r="690" spans="1:7" x14ac:dyDescent="0.3">
      <c r="A690">
        <v>61256001</v>
      </c>
      <c r="B690">
        <v>61256</v>
      </c>
      <c r="C690" t="s">
        <v>1481</v>
      </c>
      <c r="D690" t="s">
        <v>1482</v>
      </c>
      <c r="E690" t="s">
        <v>1483</v>
      </c>
      <c r="F690" t="s">
        <v>1484</v>
      </c>
      <c r="G690" t="str">
        <f t="shared" si="10"/>
        <v>Kindergarten  Marktgemeinde Gaishorn am See, 8782 Gaishorn am See, Treglwang 35</v>
      </c>
    </row>
    <row r="691" spans="1:7" x14ac:dyDescent="0.3">
      <c r="A691">
        <v>61267801</v>
      </c>
      <c r="B691">
        <v>61267</v>
      </c>
      <c r="C691" t="s">
        <v>1485</v>
      </c>
      <c r="D691" t="s">
        <v>1486</v>
      </c>
      <c r="E691" t="s">
        <v>1487</v>
      </c>
      <c r="F691" t="s">
        <v>1488</v>
      </c>
      <c r="G691" t="str">
        <f t="shared" si="10"/>
        <v>Kinderkrippe  Marktgemeinde Stainach-Pürgg, 8951 Stainach-Pürgg, Unterburg 19</v>
      </c>
    </row>
    <row r="692" spans="1:7" x14ac:dyDescent="0.3">
      <c r="A692">
        <v>61218002</v>
      </c>
      <c r="B692">
        <v>61257</v>
      </c>
      <c r="C692" t="s">
        <v>1442</v>
      </c>
      <c r="D692" t="s">
        <v>1443</v>
      </c>
      <c r="E692" t="s">
        <v>1444</v>
      </c>
      <c r="F692" t="s">
        <v>1473</v>
      </c>
      <c r="G692" t="str">
        <f t="shared" si="10"/>
        <v>Kindergarten  Marktgemeinde Irdning-Donnersbachtal, 8952 Irdning-Donnersbachtal, Grimminggasse 145</v>
      </c>
    </row>
    <row r="693" spans="1:7" x14ac:dyDescent="0.3">
      <c r="A693">
        <v>61223003</v>
      </c>
      <c r="B693">
        <v>61259</v>
      </c>
      <c r="C693" t="s">
        <v>1489</v>
      </c>
      <c r="D693" t="s">
        <v>1456</v>
      </c>
      <c r="E693" t="s">
        <v>1457</v>
      </c>
      <c r="F693" t="s">
        <v>2341</v>
      </c>
      <c r="G693" t="str">
        <f t="shared" si="10"/>
        <v>Praxiskindergarten  Bildungsanstalt für Elementarpädagogik Liezen, 8940 Liezen, Nikolaus-Dumba-Straße 8</v>
      </c>
    </row>
    <row r="694" spans="1:7" x14ac:dyDescent="0.3">
      <c r="A694">
        <v>61228001</v>
      </c>
      <c r="B694">
        <v>61262</v>
      </c>
      <c r="C694" t="s">
        <v>1490</v>
      </c>
      <c r="D694" t="s">
        <v>1475</v>
      </c>
      <c r="E694" t="s">
        <v>1476</v>
      </c>
      <c r="F694" t="s">
        <v>1491</v>
      </c>
      <c r="G694" t="str">
        <f t="shared" si="10"/>
        <v>Kindergarten  Röm.-kath. Pfarre Öblarn, 8960 Öblarn, Öblarn 35</v>
      </c>
    </row>
    <row r="695" spans="1:7" x14ac:dyDescent="0.3">
      <c r="A695">
        <v>61238001</v>
      </c>
      <c r="B695">
        <v>61263</v>
      </c>
      <c r="C695" t="s">
        <v>1492</v>
      </c>
      <c r="D695" t="s">
        <v>1464</v>
      </c>
      <c r="E695" t="s">
        <v>1465</v>
      </c>
      <c r="F695" t="s">
        <v>1493</v>
      </c>
      <c r="G695" t="str">
        <f t="shared" si="10"/>
        <v>Kindergarten  Stadt Rottenmann, 8786 Rottenmann, Lederergasse 319a</v>
      </c>
    </row>
    <row r="696" spans="1:7" x14ac:dyDescent="0.3">
      <c r="A696">
        <v>61243001</v>
      </c>
      <c r="B696">
        <v>61243</v>
      </c>
      <c r="C696" t="s">
        <v>1494</v>
      </c>
      <c r="D696" t="s">
        <v>1495</v>
      </c>
      <c r="E696" t="s">
        <v>1496</v>
      </c>
      <c r="F696" t="s">
        <v>1497</v>
      </c>
      <c r="G696" t="str">
        <f t="shared" si="10"/>
        <v>Kindergarten  Gemeinde Selzthal, 8900 Selzthal, Kindergartengasse 2</v>
      </c>
    </row>
    <row r="697" spans="1:7" x14ac:dyDescent="0.3">
      <c r="A697">
        <v>61223002</v>
      </c>
      <c r="B697">
        <v>61259</v>
      </c>
      <c r="C697" t="s">
        <v>1498</v>
      </c>
      <c r="D697" t="s">
        <v>1456</v>
      </c>
      <c r="E697" t="s">
        <v>1457</v>
      </c>
      <c r="F697" t="s">
        <v>1499</v>
      </c>
      <c r="G697" t="str">
        <f t="shared" si="10"/>
        <v>Kindergarten  Stadt Liezen, 8940 Liezen, Fronleichnamsweg 12</v>
      </c>
    </row>
    <row r="698" spans="1:7" x14ac:dyDescent="0.3">
      <c r="A698">
        <v>61244001</v>
      </c>
      <c r="B698">
        <v>61267</v>
      </c>
      <c r="C698" t="s">
        <v>1500</v>
      </c>
      <c r="D698" t="s">
        <v>1501</v>
      </c>
      <c r="E698" t="s">
        <v>1487</v>
      </c>
      <c r="F698" t="s">
        <v>1502</v>
      </c>
      <c r="G698" t="str">
        <f t="shared" si="10"/>
        <v>Kindergarten  Röm.-kath. Pfarre Stainach, 8950 Stainach-Pürgg, Kirchengasse 230</v>
      </c>
    </row>
    <row r="699" spans="1:7" x14ac:dyDescent="0.3">
      <c r="A699">
        <v>61222002</v>
      </c>
      <c r="B699">
        <v>61222</v>
      </c>
      <c r="C699" t="s">
        <v>1503</v>
      </c>
      <c r="D699" t="s">
        <v>1504</v>
      </c>
      <c r="E699" t="s">
        <v>1505</v>
      </c>
      <c r="F699" t="s">
        <v>1506</v>
      </c>
      <c r="G699" t="str">
        <f t="shared" si="10"/>
        <v>Kindergarten  Gemeinde Lassing, 8903 Lassing, Lassing 34</v>
      </c>
    </row>
    <row r="700" spans="1:7" x14ac:dyDescent="0.3">
      <c r="A700">
        <v>61211001</v>
      </c>
      <c r="B700">
        <v>61258</v>
      </c>
      <c r="C700" t="s">
        <v>1507</v>
      </c>
      <c r="D700" t="s">
        <v>1508</v>
      </c>
      <c r="E700" t="s">
        <v>1509</v>
      </c>
      <c r="F700" t="s">
        <v>1510</v>
      </c>
      <c r="G700" t="str">
        <f t="shared" si="10"/>
        <v>Kindergarten  Gemeinde Landl, 8922 Landl, Gams bei Hieflau 164</v>
      </c>
    </row>
    <row r="701" spans="1:7" x14ac:dyDescent="0.3">
      <c r="A701">
        <v>61251001</v>
      </c>
      <c r="B701">
        <v>61251</v>
      </c>
      <c r="C701" t="s">
        <v>1511</v>
      </c>
      <c r="D701" t="s">
        <v>1512</v>
      </c>
      <c r="E701" t="s">
        <v>1513</v>
      </c>
      <c r="F701" t="s">
        <v>1514</v>
      </c>
      <c r="G701" t="str">
        <f t="shared" si="10"/>
        <v>Kindergarten  Gemeinde Wildalpen, 8924 Wildalpen, Wildalpen 181</v>
      </c>
    </row>
    <row r="702" spans="1:7" x14ac:dyDescent="0.3">
      <c r="A702">
        <v>61241001</v>
      </c>
      <c r="B702">
        <v>61266</v>
      </c>
      <c r="C702" t="s">
        <v>1515</v>
      </c>
      <c r="D702" t="s">
        <v>1516</v>
      </c>
      <c r="E702" t="s">
        <v>1517</v>
      </c>
      <c r="F702" t="s">
        <v>1518</v>
      </c>
      <c r="G702" t="str">
        <f t="shared" si="10"/>
        <v>Kindergarten  Gemeinde Sölk, 8961 Sölk, Mößna 179</v>
      </c>
    </row>
    <row r="703" spans="1:7" x14ac:dyDescent="0.3">
      <c r="A703">
        <v>61215002</v>
      </c>
      <c r="B703">
        <v>61215</v>
      </c>
      <c r="C703" t="s">
        <v>1519</v>
      </c>
      <c r="D703" t="s">
        <v>1520</v>
      </c>
      <c r="E703" t="s">
        <v>1521</v>
      </c>
      <c r="F703" t="s">
        <v>1522</v>
      </c>
      <c r="G703" t="str">
        <f t="shared" si="10"/>
        <v>Kindergarten  Röm.-kath. Pfarre Grundlsee, 8993 Grundlsee, Bräuhof 118</v>
      </c>
    </row>
    <row r="704" spans="1:7" x14ac:dyDescent="0.3">
      <c r="A704">
        <v>61245001</v>
      </c>
      <c r="B704">
        <v>61255</v>
      </c>
      <c r="C704" t="s">
        <v>1523</v>
      </c>
      <c r="D704" t="s">
        <v>1524</v>
      </c>
      <c r="E704" t="s">
        <v>1525</v>
      </c>
      <c r="F704" t="s">
        <v>1526</v>
      </c>
      <c r="G704" t="str">
        <f t="shared" si="10"/>
        <v>Kindergarten  Marktgemeinde Bad Mitterndorf, 8982 Bad Mitterndorf, Tauplitz 52</v>
      </c>
    </row>
    <row r="705" spans="1:7" x14ac:dyDescent="0.3">
      <c r="A705">
        <v>61248001</v>
      </c>
      <c r="B705">
        <v>61264</v>
      </c>
      <c r="C705" t="s">
        <v>1527</v>
      </c>
      <c r="D705" t="s">
        <v>1528</v>
      </c>
      <c r="E705" t="s">
        <v>1529</v>
      </c>
      <c r="F705" t="s">
        <v>1530</v>
      </c>
      <c r="G705" t="str">
        <f t="shared" si="10"/>
        <v>Kindergarten  Marktgemeinde Sankt Gallen, 8932 Sankt Gallen, Weißenbach an der Enns 58</v>
      </c>
    </row>
    <row r="706" spans="1:7" x14ac:dyDescent="0.3">
      <c r="A706">
        <v>61240001</v>
      </c>
      <c r="B706">
        <v>61261</v>
      </c>
      <c r="C706" t="s">
        <v>1531</v>
      </c>
      <c r="D706" t="s">
        <v>1532</v>
      </c>
      <c r="E706" t="s">
        <v>1533</v>
      </c>
      <c r="F706" t="s">
        <v>1534</v>
      </c>
      <c r="G706" t="str">
        <f t="shared" si="10"/>
        <v>Kindergarten  Gemeinde Mitterberg-Sankt Martin, 8954 Mitterberg-Sankt Martin, St. Martin am Grimming 20</v>
      </c>
    </row>
    <row r="707" spans="1:7" x14ac:dyDescent="0.3">
      <c r="A707">
        <v>61238003</v>
      </c>
      <c r="B707">
        <v>61263</v>
      </c>
      <c r="C707" t="s">
        <v>2342</v>
      </c>
      <c r="D707" t="s">
        <v>1464</v>
      </c>
      <c r="E707" t="s">
        <v>1465</v>
      </c>
      <c r="F707" t="s">
        <v>1493</v>
      </c>
      <c r="G707" t="str">
        <f t="shared" ref="G707:G770" si="11">F707&amp;", "&amp;D707&amp;" "&amp;E707&amp;", "&amp;C707</f>
        <v>Kindergarten  Stadt Rottenmann, 8786 Rottenmann, Sankt Georgen 4a</v>
      </c>
    </row>
    <row r="708" spans="1:7" x14ac:dyDescent="0.3">
      <c r="A708">
        <v>61234001</v>
      </c>
      <c r="B708">
        <v>61260</v>
      </c>
      <c r="C708" t="s">
        <v>1535</v>
      </c>
      <c r="D708" t="s">
        <v>1536</v>
      </c>
      <c r="E708" t="s">
        <v>1537</v>
      </c>
      <c r="F708" t="s">
        <v>1538</v>
      </c>
      <c r="G708" t="str">
        <f t="shared" si="11"/>
        <v>Kindergarten  Gemeinde Michaelerberg-Pruggern, 8965 Michaelerberg-Pruggern, Pruggern 34</v>
      </c>
    </row>
    <row r="709" spans="1:7" x14ac:dyDescent="0.3">
      <c r="A709">
        <v>61232001</v>
      </c>
      <c r="B709">
        <v>61265</v>
      </c>
      <c r="C709" t="s">
        <v>1539</v>
      </c>
      <c r="D709" t="s">
        <v>1540</v>
      </c>
      <c r="E709" t="s">
        <v>1469</v>
      </c>
      <c r="F709" t="s">
        <v>1541</v>
      </c>
      <c r="G709" t="str">
        <f t="shared" si="11"/>
        <v>Kindergarten  Stadt Schladming, 8974 Schladming, Mandling 74</v>
      </c>
    </row>
    <row r="710" spans="1:7" x14ac:dyDescent="0.3">
      <c r="A710">
        <v>61236002</v>
      </c>
      <c r="B710">
        <v>61236</v>
      </c>
      <c r="C710" t="s">
        <v>1542</v>
      </c>
      <c r="D710" t="s">
        <v>1543</v>
      </c>
      <c r="E710" t="s">
        <v>1544</v>
      </c>
      <c r="F710" t="s">
        <v>1545</v>
      </c>
      <c r="G710" t="str">
        <f t="shared" si="11"/>
        <v>Kindergarten  Gemeinde Ramsau am Dachstein, 8972 Ramsau am Dachstein, Ramsau 260</v>
      </c>
    </row>
    <row r="711" spans="1:7" x14ac:dyDescent="0.3">
      <c r="A711">
        <v>61204001</v>
      </c>
      <c r="B711">
        <v>61204</v>
      </c>
      <c r="C711" t="s">
        <v>1546</v>
      </c>
      <c r="D711" t="s">
        <v>1547</v>
      </c>
      <c r="E711" t="s">
        <v>1548</v>
      </c>
      <c r="F711" t="s">
        <v>1549</v>
      </c>
      <c r="G711" t="str">
        <f t="shared" si="11"/>
        <v>Kindergarten  Gemeinde Altaussee, 8992 Altaussee, Fischerndorf 182</v>
      </c>
    </row>
    <row r="712" spans="1:7" x14ac:dyDescent="0.3">
      <c r="A712">
        <v>61221002</v>
      </c>
      <c r="B712">
        <v>61258</v>
      </c>
      <c r="C712" t="s">
        <v>1550</v>
      </c>
      <c r="D712" t="s">
        <v>1551</v>
      </c>
      <c r="E712" t="s">
        <v>1509</v>
      </c>
      <c r="F712" t="s">
        <v>1510</v>
      </c>
      <c r="G712" t="str">
        <f t="shared" si="11"/>
        <v>Kindergarten  Gemeinde Landl, 8931 Landl, Kirchenlandl 151</v>
      </c>
    </row>
    <row r="713" spans="1:7" x14ac:dyDescent="0.3">
      <c r="A713">
        <v>61214001</v>
      </c>
      <c r="B713">
        <v>61266</v>
      </c>
      <c r="C713" t="s">
        <v>1552</v>
      </c>
      <c r="D713" t="s">
        <v>1516</v>
      </c>
      <c r="E713" t="s">
        <v>1517</v>
      </c>
      <c r="F713" t="s">
        <v>1518</v>
      </c>
      <c r="G713" t="str">
        <f t="shared" si="11"/>
        <v>Kindergarten  Gemeinde Sölk, 8961 Sölk, Stein an der Enns 149a</v>
      </c>
    </row>
    <row r="714" spans="1:7" x14ac:dyDescent="0.3">
      <c r="A714">
        <v>61209001</v>
      </c>
      <c r="B714">
        <v>61257</v>
      </c>
      <c r="C714" t="s">
        <v>1553</v>
      </c>
      <c r="D714" t="s">
        <v>1472</v>
      </c>
      <c r="E714" t="s">
        <v>1444</v>
      </c>
      <c r="F714" t="s">
        <v>1473</v>
      </c>
      <c r="G714" t="str">
        <f t="shared" si="11"/>
        <v>Kindergarten  Marktgemeinde Irdning-Donnersbachtal, 8953 Irdning-Donnersbachtal, Donnersbachwald 67</v>
      </c>
    </row>
    <row r="715" spans="1:7" x14ac:dyDescent="0.3">
      <c r="A715">
        <v>61239002</v>
      </c>
      <c r="B715">
        <v>61264</v>
      </c>
      <c r="C715" t="s">
        <v>1554</v>
      </c>
      <c r="D715" t="s">
        <v>1555</v>
      </c>
      <c r="E715" t="s">
        <v>1529</v>
      </c>
      <c r="F715" t="s">
        <v>1530</v>
      </c>
      <c r="G715" t="str">
        <f t="shared" si="11"/>
        <v>Kindergarten  Marktgemeinde Sankt Gallen, 8933 Sankt Gallen, Buchauer Straße 100a</v>
      </c>
    </row>
    <row r="716" spans="1:7" x14ac:dyDescent="0.3">
      <c r="A716">
        <v>61249002</v>
      </c>
      <c r="B716">
        <v>61259</v>
      </c>
      <c r="C716" t="s">
        <v>1556</v>
      </c>
      <c r="D716" t="s">
        <v>1456</v>
      </c>
      <c r="E716" t="s">
        <v>1457</v>
      </c>
      <c r="F716" t="s">
        <v>1499</v>
      </c>
      <c r="G716" t="str">
        <f t="shared" si="11"/>
        <v>Kindergarten  Stadt Liezen, 8940 Liezen, Langpoltenstraße 115</v>
      </c>
    </row>
    <row r="717" spans="1:7" x14ac:dyDescent="0.3">
      <c r="A717">
        <v>61216001</v>
      </c>
      <c r="B717">
        <v>61253</v>
      </c>
      <c r="C717" t="s">
        <v>1557</v>
      </c>
      <c r="D717" t="s">
        <v>1440</v>
      </c>
      <c r="E717" t="s">
        <v>1441</v>
      </c>
      <c r="F717" t="s">
        <v>1558</v>
      </c>
      <c r="G717" t="str">
        <f t="shared" si="11"/>
        <v>Kindergarten  Marktgemeinde Admont, 8911 Admont, Hall 555</v>
      </c>
    </row>
    <row r="718" spans="1:7" x14ac:dyDescent="0.3">
      <c r="A718">
        <v>61242003</v>
      </c>
      <c r="B718">
        <v>61265</v>
      </c>
      <c r="C718" t="s">
        <v>1467</v>
      </c>
      <c r="D718" t="s">
        <v>1468</v>
      </c>
      <c r="E718" t="s">
        <v>1469</v>
      </c>
      <c r="F718" t="s">
        <v>1541</v>
      </c>
      <c r="G718" t="str">
        <f t="shared" si="11"/>
        <v>Kindergarten  Stadt Schladming, 8970 Schladming, Tutterstraße 663</v>
      </c>
    </row>
    <row r="719" spans="1:7" x14ac:dyDescent="0.3">
      <c r="A719">
        <v>61206002</v>
      </c>
      <c r="B719">
        <v>61206</v>
      </c>
      <c r="C719" t="s">
        <v>1559</v>
      </c>
      <c r="D719" t="s">
        <v>1560</v>
      </c>
      <c r="E719" t="s">
        <v>1561</v>
      </c>
      <c r="F719" t="s">
        <v>1562</v>
      </c>
      <c r="G719" t="str">
        <f t="shared" si="11"/>
        <v>Kindergarten  Gemeinde Ardning, 8904 Ardning, Ardning 150</v>
      </c>
    </row>
    <row r="720" spans="1:7" x14ac:dyDescent="0.3">
      <c r="A720">
        <v>61223004</v>
      </c>
      <c r="B720">
        <v>61259</v>
      </c>
      <c r="C720" t="s">
        <v>1489</v>
      </c>
      <c r="D720" t="s">
        <v>1456</v>
      </c>
      <c r="E720" t="s">
        <v>1457</v>
      </c>
      <c r="F720" t="s">
        <v>1563</v>
      </c>
      <c r="G720" t="str">
        <f t="shared" si="11"/>
        <v>Heilpaedagogischer Kindergarten  Stadt Liezen, 8940 Liezen, Nikolaus-Dumba-Straße 8</v>
      </c>
    </row>
    <row r="721" spans="1:7" x14ac:dyDescent="0.3">
      <c r="A721">
        <v>61235001</v>
      </c>
      <c r="B721">
        <v>61267</v>
      </c>
      <c r="C721" t="s">
        <v>1485</v>
      </c>
      <c r="D721" t="s">
        <v>1486</v>
      </c>
      <c r="E721" t="s">
        <v>1487</v>
      </c>
      <c r="F721" t="s">
        <v>1564</v>
      </c>
      <c r="G721" t="str">
        <f t="shared" si="11"/>
        <v>Kindergarten  Marktgemeinde Stainach-Pürgg, 8951 Stainach-Pürgg, Unterburg 19</v>
      </c>
    </row>
    <row r="722" spans="1:7" x14ac:dyDescent="0.3">
      <c r="A722">
        <v>61250001</v>
      </c>
      <c r="B722">
        <v>61253</v>
      </c>
      <c r="C722" t="s">
        <v>1565</v>
      </c>
      <c r="D722" t="s">
        <v>1566</v>
      </c>
      <c r="E722" t="s">
        <v>1441</v>
      </c>
      <c r="F722" t="s">
        <v>1558</v>
      </c>
      <c r="G722" t="str">
        <f t="shared" si="11"/>
        <v>Kindergarten  Marktgemeinde Admont, 8913 Admont, Weng 50a</v>
      </c>
    </row>
    <row r="723" spans="1:7" x14ac:dyDescent="0.3">
      <c r="A723">
        <v>61238004</v>
      </c>
      <c r="B723">
        <v>61263</v>
      </c>
      <c r="C723" t="s">
        <v>1567</v>
      </c>
      <c r="D723" t="s">
        <v>1464</v>
      </c>
      <c r="E723" t="s">
        <v>1465</v>
      </c>
      <c r="F723" t="s">
        <v>1493</v>
      </c>
      <c r="G723" t="str">
        <f t="shared" si="11"/>
        <v>Kindergarten  Stadt Rottenmann, 8786 Rottenmann, Bärndorf 86</v>
      </c>
    </row>
    <row r="724" spans="1:7" x14ac:dyDescent="0.3">
      <c r="A724">
        <v>61247004</v>
      </c>
      <c r="B724">
        <v>61247</v>
      </c>
      <c r="C724" t="s">
        <v>1568</v>
      </c>
      <c r="D724" t="s">
        <v>1569</v>
      </c>
      <c r="E724" t="s">
        <v>1570</v>
      </c>
      <c r="F724" t="s">
        <v>1571</v>
      </c>
      <c r="G724" t="str">
        <f t="shared" si="11"/>
        <v>Kindergarten  Stadt Trieben, 8784 Trieben, Triebener Bundesstraße 8</v>
      </c>
    </row>
    <row r="725" spans="1:7" x14ac:dyDescent="0.3">
      <c r="A725">
        <v>61203003</v>
      </c>
      <c r="B725">
        <v>61203</v>
      </c>
      <c r="C725" t="s">
        <v>1572</v>
      </c>
      <c r="D725" t="s">
        <v>1573</v>
      </c>
      <c r="E725" t="s">
        <v>1574</v>
      </c>
      <c r="F725" t="s">
        <v>1575</v>
      </c>
      <c r="G725" t="str">
        <f t="shared" si="11"/>
        <v>Kindergarten  Gemeinde Aigen im Ennstal, 8943 Aigen im Ennstal, Aigen 83</v>
      </c>
    </row>
    <row r="726" spans="1:7" x14ac:dyDescent="0.3">
      <c r="A726">
        <v>61223601</v>
      </c>
      <c r="B726">
        <v>61259</v>
      </c>
      <c r="C726" t="s">
        <v>1498</v>
      </c>
      <c r="D726" t="s">
        <v>1456</v>
      </c>
      <c r="E726" t="s">
        <v>1457</v>
      </c>
      <c r="F726" t="s">
        <v>1576</v>
      </c>
      <c r="G726" t="str">
        <f t="shared" si="11"/>
        <v>Kinderhaus  Stadt Liezen, 8940 Liezen, Fronleichnamsweg 12</v>
      </c>
    </row>
    <row r="727" spans="1:7" x14ac:dyDescent="0.3">
      <c r="A727">
        <v>61226002</v>
      </c>
      <c r="B727">
        <v>61255</v>
      </c>
      <c r="C727" t="s">
        <v>1577</v>
      </c>
      <c r="D727" t="s">
        <v>1578</v>
      </c>
      <c r="E727" t="s">
        <v>1525</v>
      </c>
      <c r="F727" t="s">
        <v>1526</v>
      </c>
      <c r="G727" t="str">
        <f t="shared" si="11"/>
        <v>Kindergarten  Marktgemeinde Bad Mitterndorf, 8983 Bad Mitterndorf, Bad Mitterndorf 431</v>
      </c>
    </row>
    <row r="728" spans="1:7" x14ac:dyDescent="0.3">
      <c r="A728">
        <v>61242005</v>
      </c>
      <c r="B728">
        <v>61265</v>
      </c>
      <c r="C728" t="s">
        <v>1579</v>
      </c>
      <c r="D728" t="s">
        <v>1468</v>
      </c>
      <c r="E728" t="s">
        <v>1469</v>
      </c>
      <c r="F728" t="s">
        <v>1580</v>
      </c>
      <c r="G728" t="str">
        <f t="shared" si="11"/>
        <v>Kindergarten  Röm.-kath. Pfarre Schladming, 8970 Schladming, Erzherzog-Johann-Straße 287</v>
      </c>
    </row>
    <row r="729" spans="1:7" x14ac:dyDescent="0.3">
      <c r="A729">
        <v>61252002</v>
      </c>
      <c r="B729">
        <v>61252</v>
      </c>
      <c r="C729" t="s">
        <v>1581</v>
      </c>
      <c r="D729" t="s">
        <v>1582</v>
      </c>
      <c r="E729" t="s">
        <v>1583</v>
      </c>
      <c r="F729" t="s">
        <v>1584</v>
      </c>
      <c r="G729" t="str">
        <f t="shared" si="11"/>
        <v>Kindergarten  Gemeinde Wörschach, 8942 Wörschach, Dr. Alfons Gorbach Platz 16</v>
      </c>
    </row>
    <row r="730" spans="1:7" x14ac:dyDescent="0.3">
      <c r="A730">
        <v>61237003</v>
      </c>
      <c r="B730">
        <v>61265</v>
      </c>
      <c r="C730" t="s">
        <v>1585</v>
      </c>
      <c r="D730" t="s">
        <v>1586</v>
      </c>
      <c r="E730" t="s">
        <v>1469</v>
      </c>
      <c r="F730" t="s">
        <v>1541</v>
      </c>
      <c r="G730" t="str">
        <f t="shared" si="11"/>
        <v>Kindergarten  Stadt Schladming, 8971 Schladming, Sonnenweg 255</v>
      </c>
    </row>
    <row r="731" spans="1:7" x14ac:dyDescent="0.3">
      <c r="A731">
        <v>61225002</v>
      </c>
      <c r="B731">
        <v>61261</v>
      </c>
      <c r="C731" t="s">
        <v>1587</v>
      </c>
      <c r="D731" t="s">
        <v>1588</v>
      </c>
      <c r="E731" t="s">
        <v>1533</v>
      </c>
      <c r="F731" t="s">
        <v>1534</v>
      </c>
      <c r="G731" t="str">
        <f t="shared" si="11"/>
        <v>Kindergarten  Gemeinde Mitterberg-Sankt Martin, 8962 Mitterberg-Sankt Martin, Gersdorf 70a</v>
      </c>
    </row>
    <row r="732" spans="1:7" x14ac:dyDescent="0.3">
      <c r="A732">
        <v>61242007</v>
      </c>
      <c r="B732">
        <v>61265</v>
      </c>
      <c r="C732" t="s">
        <v>1589</v>
      </c>
      <c r="D732" t="s">
        <v>1468</v>
      </c>
      <c r="E732" t="s">
        <v>1469</v>
      </c>
      <c r="F732" t="s">
        <v>1590</v>
      </c>
      <c r="G732" t="str">
        <f t="shared" si="11"/>
        <v>Kindergarten  Steinbrecher Michaela, 8970 Schladming, Schulgasse 159</v>
      </c>
    </row>
    <row r="733" spans="1:7" x14ac:dyDescent="0.3">
      <c r="A733">
        <v>61218006</v>
      </c>
      <c r="B733">
        <v>61257</v>
      </c>
      <c r="C733" t="s">
        <v>1591</v>
      </c>
      <c r="D733" t="s">
        <v>1443</v>
      </c>
      <c r="E733" t="s">
        <v>1444</v>
      </c>
      <c r="F733" t="s">
        <v>2343</v>
      </c>
      <c r="G733" t="str">
        <f t="shared" si="11"/>
        <v>Kindergarten  Verein für Ganzheitliches Lernen nach Montessori , 8952 Irdning-Donnersbachtal, Montessoristraße 254</v>
      </c>
    </row>
    <row r="734" spans="1:7" x14ac:dyDescent="0.3">
      <c r="A734">
        <v>61202003</v>
      </c>
      <c r="B734">
        <v>61254</v>
      </c>
      <c r="C734" t="s">
        <v>1592</v>
      </c>
      <c r="D734" t="s">
        <v>1593</v>
      </c>
      <c r="E734" t="s">
        <v>1594</v>
      </c>
      <c r="F734" t="s">
        <v>1595</v>
      </c>
      <c r="G734" t="str">
        <f t="shared" si="11"/>
        <v>Kindergarten  Gemeinde Aich, 8966 Aich, Assach-Unterdorf 19</v>
      </c>
    </row>
    <row r="735" spans="1:7" x14ac:dyDescent="0.3">
      <c r="A735">
        <v>61233002</v>
      </c>
      <c r="B735">
        <v>61255</v>
      </c>
      <c r="C735" t="s">
        <v>1596</v>
      </c>
      <c r="D735" t="s">
        <v>1597</v>
      </c>
      <c r="E735" t="s">
        <v>1525</v>
      </c>
      <c r="F735" t="s">
        <v>1526</v>
      </c>
      <c r="G735" t="str">
        <f t="shared" si="11"/>
        <v>Kindergarten  Marktgemeinde Bad Mitterndorf, 8984 Bad Mitterndorf, Knoppen 27</v>
      </c>
    </row>
    <row r="736" spans="1:7" x14ac:dyDescent="0.3">
      <c r="A736">
        <v>61305002</v>
      </c>
      <c r="B736">
        <v>62141</v>
      </c>
      <c r="C736" t="s">
        <v>1598</v>
      </c>
      <c r="D736" t="s">
        <v>1599</v>
      </c>
      <c r="E736" t="s">
        <v>1600</v>
      </c>
      <c r="F736" t="s">
        <v>1601</v>
      </c>
      <c r="G736" t="str">
        <f t="shared" si="11"/>
        <v>Kindergarten  Stadt Kindberg, 8652 Kindberg, Alpinestraße 20</v>
      </c>
    </row>
    <row r="737" spans="1:7" x14ac:dyDescent="0.3">
      <c r="A737">
        <v>61306001</v>
      </c>
      <c r="B737">
        <v>62115</v>
      </c>
      <c r="C737" t="s">
        <v>1602</v>
      </c>
      <c r="D737" t="s">
        <v>1603</v>
      </c>
      <c r="E737" t="s">
        <v>1604</v>
      </c>
      <c r="F737" t="s">
        <v>1605</v>
      </c>
      <c r="G737" t="str">
        <f t="shared" si="11"/>
        <v>Kindergarten  Röm.-kath. Pfarre Krieglach, 8670 Krieglach, Brunngassl 10</v>
      </c>
    </row>
    <row r="738" spans="1:7" x14ac:dyDescent="0.3">
      <c r="A738">
        <v>61307001</v>
      </c>
      <c r="B738">
        <v>62116</v>
      </c>
      <c r="C738" t="s">
        <v>1606</v>
      </c>
      <c r="D738" t="s">
        <v>1607</v>
      </c>
      <c r="E738" t="s">
        <v>1608</v>
      </c>
      <c r="F738" t="s">
        <v>1609</v>
      </c>
      <c r="G738" t="str">
        <f t="shared" si="11"/>
        <v>Kindergarten  Röm.-kath. Pfarre Langenwang, 8665 Langenwang, Kirchengasse 14</v>
      </c>
    </row>
    <row r="739" spans="1:7" x14ac:dyDescent="0.3">
      <c r="A739">
        <v>61311002</v>
      </c>
      <c r="B739">
        <v>62143</v>
      </c>
      <c r="C739" t="s">
        <v>1610</v>
      </c>
      <c r="D739" t="s">
        <v>1611</v>
      </c>
      <c r="E739" t="s">
        <v>1612</v>
      </c>
      <c r="F739" t="s">
        <v>1613</v>
      </c>
      <c r="G739" t="str">
        <f t="shared" si="11"/>
        <v>Kindergarten  Stadt Mürzzuschlag, 8680 Mürzzuschlag, Alleegasse 3a</v>
      </c>
    </row>
    <row r="740" spans="1:7" x14ac:dyDescent="0.3">
      <c r="A740">
        <v>61312001</v>
      </c>
      <c r="B740">
        <v>62144</v>
      </c>
      <c r="C740" t="s">
        <v>1614</v>
      </c>
      <c r="D740" t="s">
        <v>1615</v>
      </c>
      <c r="E740" t="s">
        <v>1616</v>
      </c>
      <c r="F740" t="s">
        <v>1617</v>
      </c>
      <c r="G740" t="str">
        <f t="shared" si="11"/>
        <v>Kindergarten  Marktgemeinde Neuberg an der Mürz, 8692 Neuberg an der Mürz, Hauptstraße 19a</v>
      </c>
    </row>
    <row r="741" spans="1:7" x14ac:dyDescent="0.3">
      <c r="A741">
        <v>61311003</v>
      </c>
      <c r="B741">
        <v>62143</v>
      </c>
      <c r="C741" t="s">
        <v>1618</v>
      </c>
      <c r="D741" t="s">
        <v>1611</v>
      </c>
      <c r="E741" t="s">
        <v>1612</v>
      </c>
      <c r="F741" t="s">
        <v>1613</v>
      </c>
      <c r="G741" t="str">
        <f t="shared" si="11"/>
        <v>Kindergarten  Stadt Mürzzuschlag, 8680 Mürzzuschlag, Wiener Straße 140c</v>
      </c>
    </row>
    <row r="742" spans="1:7" x14ac:dyDescent="0.3">
      <c r="A742">
        <v>61313001</v>
      </c>
      <c r="B742">
        <v>62131</v>
      </c>
      <c r="C742" t="s">
        <v>1619</v>
      </c>
      <c r="D742" t="s">
        <v>1620</v>
      </c>
      <c r="E742" t="s">
        <v>1621</v>
      </c>
      <c r="F742" t="s">
        <v>1622</v>
      </c>
      <c r="G742" t="str">
        <f t="shared" si="11"/>
        <v>Kindergarten  Gemeinde Spital am Semmering, 8685 Spital am Semmering, Steinhaus 15</v>
      </c>
    </row>
    <row r="743" spans="1:7" x14ac:dyDescent="0.3">
      <c r="A743">
        <v>61314001</v>
      </c>
      <c r="B743">
        <v>62132</v>
      </c>
      <c r="C743" t="s">
        <v>1623</v>
      </c>
      <c r="D743" t="s">
        <v>1624</v>
      </c>
      <c r="E743" t="s">
        <v>1625</v>
      </c>
      <c r="F743" t="s">
        <v>1626</v>
      </c>
      <c r="G743" t="str">
        <f t="shared" si="11"/>
        <v>Kindergarten  Gemeinde Stanz im Mürztal, 8653 Stanz im Mürztal, Stanz im Mürztal 117</v>
      </c>
    </row>
    <row r="744" spans="1:7" x14ac:dyDescent="0.3">
      <c r="A744">
        <v>61309001</v>
      </c>
      <c r="B744">
        <v>62141</v>
      </c>
      <c r="C744" t="s">
        <v>1627</v>
      </c>
      <c r="D744" t="s">
        <v>1628</v>
      </c>
      <c r="E744" t="s">
        <v>1600</v>
      </c>
      <c r="F744" t="s">
        <v>1601</v>
      </c>
      <c r="G744" t="str">
        <f t="shared" si="11"/>
        <v>Kindergarten  Stadt Kindberg, 8644 Kindberg, Turmgasse 7</v>
      </c>
    </row>
    <row r="745" spans="1:7" x14ac:dyDescent="0.3">
      <c r="A745">
        <v>61301001</v>
      </c>
      <c r="B745">
        <v>62141</v>
      </c>
      <c r="C745" t="s">
        <v>1629</v>
      </c>
      <c r="D745" t="s">
        <v>1630</v>
      </c>
      <c r="E745" t="s">
        <v>1600</v>
      </c>
      <c r="F745" t="s">
        <v>1601</v>
      </c>
      <c r="G745" t="str">
        <f t="shared" si="11"/>
        <v>Kindergarten  Stadt Kindberg, 8643 Kindberg, Wieden 100</v>
      </c>
    </row>
    <row r="746" spans="1:7" x14ac:dyDescent="0.3">
      <c r="A746">
        <v>61311004</v>
      </c>
      <c r="B746">
        <v>62143</v>
      </c>
      <c r="C746" t="s">
        <v>1631</v>
      </c>
      <c r="D746" t="s">
        <v>1632</v>
      </c>
      <c r="E746" t="s">
        <v>1612</v>
      </c>
      <c r="F746" t="s">
        <v>1613</v>
      </c>
      <c r="G746" t="str">
        <f t="shared" si="11"/>
        <v>Kindergarten  Stadt Mürzzuschlag, 8682 Mürzzuschlag, Schulstraße 29</v>
      </c>
    </row>
    <row r="747" spans="1:7" x14ac:dyDescent="0.3">
      <c r="A747">
        <v>61305005</v>
      </c>
      <c r="B747">
        <v>62141</v>
      </c>
      <c r="C747" t="s">
        <v>1633</v>
      </c>
      <c r="D747" t="s">
        <v>1634</v>
      </c>
      <c r="E747" t="s">
        <v>1600</v>
      </c>
      <c r="F747" t="s">
        <v>1601</v>
      </c>
      <c r="G747" t="str">
        <f t="shared" si="11"/>
        <v>Kindergarten  Stadt Kindberg, 8650 Kindberg, Vösendorfplatz 1</v>
      </c>
    </row>
    <row r="748" spans="1:7" x14ac:dyDescent="0.3">
      <c r="A748">
        <v>61305006</v>
      </c>
      <c r="B748">
        <v>62141</v>
      </c>
      <c r="C748" t="s">
        <v>1635</v>
      </c>
      <c r="D748" t="s">
        <v>1634</v>
      </c>
      <c r="E748" t="s">
        <v>1600</v>
      </c>
      <c r="F748" t="s">
        <v>1636</v>
      </c>
      <c r="G748" t="str">
        <f t="shared" si="11"/>
        <v>Kindergarten  Röm.-kath. Pfarre Kindberg, 8650 Kindberg, Angerweg 23</v>
      </c>
    </row>
    <row r="749" spans="1:7" x14ac:dyDescent="0.3">
      <c r="A749">
        <v>61306004</v>
      </c>
      <c r="B749">
        <v>62115</v>
      </c>
      <c r="C749" t="s">
        <v>1637</v>
      </c>
      <c r="D749" t="s">
        <v>1603</v>
      </c>
      <c r="E749" t="s">
        <v>1604</v>
      </c>
      <c r="F749" t="s">
        <v>1638</v>
      </c>
      <c r="G749" t="str">
        <f t="shared" si="11"/>
        <v>Kindergarten  Marktgemeinde Krieglach, 8670 Krieglach, Steinfeldstraße 8</v>
      </c>
    </row>
    <row r="750" spans="1:7" x14ac:dyDescent="0.3">
      <c r="A750">
        <v>61306005</v>
      </c>
      <c r="B750">
        <v>62115</v>
      </c>
      <c r="C750" t="s">
        <v>1637</v>
      </c>
      <c r="D750" t="s">
        <v>1603</v>
      </c>
      <c r="E750" t="s">
        <v>1604</v>
      </c>
      <c r="F750" t="s">
        <v>1639</v>
      </c>
      <c r="G750" t="str">
        <f t="shared" si="11"/>
        <v>Heilpaedagogischer Kindergarten  Marktgemeinde Krieglach, 8670 Krieglach, Steinfeldstraße 8</v>
      </c>
    </row>
    <row r="751" spans="1:7" x14ac:dyDescent="0.3">
      <c r="A751">
        <v>61308002</v>
      </c>
      <c r="B751">
        <v>62145</v>
      </c>
      <c r="C751" t="s">
        <v>1640</v>
      </c>
      <c r="D751" t="s">
        <v>1641</v>
      </c>
      <c r="E751" t="s">
        <v>1642</v>
      </c>
      <c r="F751" t="s">
        <v>1643</v>
      </c>
      <c r="G751" t="str">
        <f t="shared" si="11"/>
        <v>Kindergarten  Marktgemeinde Sankt Barbara im Mürztal, 8662 Sankt Barbara im Mürztal, Kindergartenstraße 5</v>
      </c>
    </row>
    <row r="752" spans="1:7" x14ac:dyDescent="0.3">
      <c r="A752">
        <v>61316004</v>
      </c>
      <c r="B752">
        <v>62145</v>
      </c>
      <c r="C752" t="s">
        <v>1644</v>
      </c>
      <c r="D752" t="s">
        <v>1645</v>
      </c>
      <c r="E752" t="s">
        <v>1642</v>
      </c>
      <c r="F752" t="s">
        <v>1643</v>
      </c>
      <c r="G752" t="str">
        <f t="shared" si="11"/>
        <v>Kindergarten  Marktgemeinde Sankt Barbara im Mürztal, 8661 Sankt Barbara im Mürztal, Dorfstraße 42</v>
      </c>
    </row>
    <row r="753" spans="1:7" x14ac:dyDescent="0.3">
      <c r="A753">
        <v>61305007</v>
      </c>
      <c r="B753">
        <v>62141</v>
      </c>
      <c r="C753" t="s">
        <v>1187</v>
      </c>
      <c r="D753" t="s">
        <v>1634</v>
      </c>
      <c r="E753" t="s">
        <v>1600</v>
      </c>
      <c r="F753" t="s">
        <v>1601</v>
      </c>
      <c r="G753" t="str">
        <f t="shared" si="11"/>
        <v>Kindergarten  Stadt Kindberg, 8650 Kindberg, Kirchplatz 1</v>
      </c>
    </row>
    <row r="754" spans="1:7" x14ac:dyDescent="0.3">
      <c r="A754">
        <v>61304001</v>
      </c>
      <c r="B754">
        <v>62144</v>
      </c>
      <c r="C754" t="s">
        <v>1646</v>
      </c>
      <c r="D754" t="s">
        <v>1647</v>
      </c>
      <c r="E754" t="s">
        <v>1616</v>
      </c>
      <c r="F754" t="s">
        <v>1617</v>
      </c>
      <c r="G754" t="str">
        <f t="shared" si="11"/>
        <v>Kindergarten  Marktgemeinde Neuberg an der Mürz, 8691 Neuberg an der Mürz, Bahnhofstraße 1</v>
      </c>
    </row>
    <row r="755" spans="1:7" x14ac:dyDescent="0.3">
      <c r="A755">
        <v>61311502</v>
      </c>
      <c r="B755">
        <v>62143</v>
      </c>
      <c r="C755" t="s">
        <v>2344</v>
      </c>
      <c r="D755" t="s">
        <v>1611</v>
      </c>
      <c r="E755" t="s">
        <v>1612</v>
      </c>
      <c r="F755" t="s">
        <v>2345</v>
      </c>
      <c r="G755" t="str">
        <f t="shared" si="11"/>
        <v>Hort  Stadt Mürzzuschlag, 8680 Mürzzuschlag, Mariazeller Straße 7</v>
      </c>
    </row>
    <row r="756" spans="1:7" x14ac:dyDescent="0.3">
      <c r="A756">
        <v>61414001</v>
      </c>
      <c r="B756">
        <v>61440</v>
      </c>
      <c r="C756" t="s">
        <v>1651</v>
      </c>
      <c r="D756" t="s">
        <v>1652</v>
      </c>
      <c r="E756" t="s">
        <v>1653</v>
      </c>
      <c r="F756" t="s">
        <v>1654</v>
      </c>
      <c r="G756" t="str">
        <f t="shared" si="11"/>
        <v>Kindergarten  Stadt Oberwölz, 8832 Oberwölz, Vorstadt 95</v>
      </c>
    </row>
    <row r="757" spans="1:7" x14ac:dyDescent="0.3">
      <c r="A757">
        <v>61421001</v>
      </c>
      <c r="B757">
        <v>61442</v>
      </c>
      <c r="C757" t="s">
        <v>1655</v>
      </c>
      <c r="D757" t="s">
        <v>1656</v>
      </c>
      <c r="E757" t="s">
        <v>1657</v>
      </c>
      <c r="F757" t="s">
        <v>1658</v>
      </c>
      <c r="G757" t="str">
        <f t="shared" si="11"/>
        <v>Kindergarten  Gemeinde Sankt Georgen am Kreischberg, 8861 Sankt Georgen am Kreischberg, St. Georgen ob Murau 18</v>
      </c>
    </row>
    <row r="758" spans="1:7" x14ac:dyDescent="0.3">
      <c r="A758">
        <v>61412001</v>
      </c>
      <c r="B758">
        <v>61439</v>
      </c>
      <c r="C758" t="s">
        <v>1659</v>
      </c>
      <c r="D758" t="s">
        <v>1660</v>
      </c>
      <c r="E758" t="s">
        <v>1661</v>
      </c>
      <c r="F758" t="s">
        <v>1662</v>
      </c>
      <c r="G758" t="str">
        <f t="shared" si="11"/>
        <v>Kindergarten  Marktgemeinde Neumarkt in der Steiermark, 8820 Neumarkt in der Steiermark, Meraner Weg 3b</v>
      </c>
    </row>
    <row r="759" spans="1:7" x14ac:dyDescent="0.3">
      <c r="A759">
        <v>61425001</v>
      </c>
      <c r="B759">
        <v>61425</v>
      </c>
      <c r="C759" t="s">
        <v>1663</v>
      </c>
      <c r="D759" t="s">
        <v>1664</v>
      </c>
      <c r="E759" t="s">
        <v>1665</v>
      </c>
      <c r="F759" t="s">
        <v>1666</v>
      </c>
      <c r="G759" t="str">
        <f t="shared" si="11"/>
        <v>Kindergarten  Marktgemeinde Sankt Peter am Kammersberg, 8843 St. Peter am Kammersberg, St. Peter a. Kbg. 160</v>
      </c>
    </row>
    <row r="760" spans="1:7" x14ac:dyDescent="0.3">
      <c r="A760">
        <v>61409001</v>
      </c>
      <c r="B760">
        <v>61439</v>
      </c>
      <c r="C760" t="s">
        <v>1667</v>
      </c>
      <c r="D760" t="s">
        <v>1668</v>
      </c>
      <c r="E760" t="s">
        <v>1661</v>
      </c>
      <c r="F760" t="s">
        <v>1662</v>
      </c>
      <c r="G760" t="str">
        <f t="shared" si="11"/>
        <v>Kindergarten  Marktgemeinde Neumarkt in der Steiermark, 8812 Neumarkt in der Steiermark, Hoferdorf 301</v>
      </c>
    </row>
    <row r="761" spans="1:7" x14ac:dyDescent="0.3">
      <c r="A761">
        <v>61413001</v>
      </c>
      <c r="B761">
        <v>61413</v>
      </c>
      <c r="C761" t="s">
        <v>1669</v>
      </c>
      <c r="D761" t="s">
        <v>1670</v>
      </c>
      <c r="E761" t="s">
        <v>1671</v>
      </c>
      <c r="F761" t="s">
        <v>1672</v>
      </c>
      <c r="G761" t="str">
        <f t="shared" si="11"/>
        <v>Kindergarten  Gemeinde Niederwölz, 8831 Niederwölz, Schulweg 81</v>
      </c>
    </row>
    <row r="762" spans="1:7" x14ac:dyDescent="0.3">
      <c r="A762">
        <v>61410001</v>
      </c>
      <c r="B762">
        <v>61410</v>
      </c>
      <c r="C762" t="s">
        <v>1673</v>
      </c>
      <c r="D762" t="s">
        <v>1674</v>
      </c>
      <c r="E762" t="s">
        <v>1675</v>
      </c>
      <c r="F762" t="s">
        <v>1676</v>
      </c>
      <c r="G762" t="str">
        <f t="shared" si="11"/>
        <v>Kindergarten  Marktgemeinde Mühlen, 8822 Mühlen, Mühlen 43</v>
      </c>
    </row>
    <row r="763" spans="1:7" x14ac:dyDescent="0.3">
      <c r="A763">
        <v>61417001</v>
      </c>
      <c r="B763">
        <v>61445</v>
      </c>
      <c r="C763" t="s">
        <v>1677</v>
      </c>
      <c r="D763" t="s">
        <v>1678</v>
      </c>
      <c r="E763" t="s">
        <v>1679</v>
      </c>
      <c r="F763" t="s">
        <v>1680</v>
      </c>
      <c r="G763" t="str">
        <f t="shared" si="11"/>
        <v>Kindergarten  Gemeinde Stadl-Predlitz, 8863 Stadl-Predlitz, Predlitz 82</v>
      </c>
    </row>
    <row r="764" spans="1:7" x14ac:dyDescent="0.3">
      <c r="A764">
        <v>61428001</v>
      </c>
      <c r="B764">
        <v>61428</v>
      </c>
      <c r="C764" t="s">
        <v>1681</v>
      </c>
      <c r="D764" t="s">
        <v>1682</v>
      </c>
      <c r="E764" t="s">
        <v>1683</v>
      </c>
      <c r="F764" t="s">
        <v>1684</v>
      </c>
      <c r="G764" t="str">
        <f t="shared" si="11"/>
        <v>Kindergarten  Gemeinde Schöder, 8844 Schöder, Schöder 88</v>
      </c>
    </row>
    <row r="765" spans="1:7" x14ac:dyDescent="0.3">
      <c r="A765">
        <v>61432002</v>
      </c>
      <c r="B765">
        <v>61446</v>
      </c>
      <c r="C765" t="s">
        <v>1685</v>
      </c>
      <c r="D765" t="s">
        <v>1686</v>
      </c>
      <c r="E765" t="s">
        <v>1687</v>
      </c>
      <c r="F765" t="s">
        <v>1688</v>
      </c>
      <c r="G765" t="str">
        <f t="shared" si="11"/>
        <v>Kindergarten  Gemeinde Teufenbach-Katsch, 8833 Teufenbach-Katsch, Schlossplatz 2</v>
      </c>
    </row>
    <row r="766" spans="1:7" x14ac:dyDescent="0.3">
      <c r="A766">
        <v>61418002</v>
      </c>
      <c r="B766">
        <v>61441</v>
      </c>
      <c r="C766" t="s">
        <v>1689</v>
      </c>
      <c r="D766" t="s">
        <v>1690</v>
      </c>
      <c r="E766" t="s">
        <v>1691</v>
      </c>
      <c r="F766" t="s">
        <v>1692</v>
      </c>
      <c r="G766" t="str">
        <f t="shared" si="11"/>
        <v>Kindergarten  Gemeinde Ranten, 8853 Ranten, Ranten 7</v>
      </c>
    </row>
    <row r="767" spans="1:7" x14ac:dyDescent="0.3">
      <c r="A767">
        <v>61427004</v>
      </c>
      <c r="B767">
        <v>61444</v>
      </c>
      <c r="C767" t="s">
        <v>1693</v>
      </c>
      <c r="D767" t="s">
        <v>1694</v>
      </c>
      <c r="E767" t="s">
        <v>1695</v>
      </c>
      <c r="F767" t="s">
        <v>1696</v>
      </c>
      <c r="G767" t="str">
        <f t="shared" si="11"/>
        <v>Kindergarten  Marktgemeinde Scheifling, 8811 Scheifling, Schulgasse 3a</v>
      </c>
    </row>
    <row r="768" spans="1:7" x14ac:dyDescent="0.3">
      <c r="A768">
        <v>61422002</v>
      </c>
      <c r="B768">
        <v>61443</v>
      </c>
      <c r="C768" t="s">
        <v>1697</v>
      </c>
      <c r="D768" t="s">
        <v>1698</v>
      </c>
      <c r="E768" t="s">
        <v>1699</v>
      </c>
      <c r="F768" t="s">
        <v>1700</v>
      </c>
      <c r="G768" t="str">
        <f t="shared" si="11"/>
        <v>Kindergarten  Röm.-kath. Pfarre St. Lambrecht, 8813 Sankt Lambrecht, Hauptstraße 58</v>
      </c>
    </row>
    <row r="769" spans="1:7" x14ac:dyDescent="0.3">
      <c r="A769">
        <v>61424002</v>
      </c>
      <c r="B769">
        <v>61439</v>
      </c>
      <c r="C769" t="s">
        <v>1701</v>
      </c>
      <c r="D769" t="s">
        <v>1660</v>
      </c>
      <c r="E769" t="s">
        <v>1661</v>
      </c>
      <c r="F769" t="s">
        <v>1702</v>
      </c>
      <c r="G769" t="str">
        <f t="shared" si="11"/>
        <v>Kindergarten  Verein "Kinderhaus und Kindergarten St.Marein", 8820 Neumarkt in der Steiermark, Sankt Marein bei Neumarkt 3</v>
      </c>
    </row>
    <row r="770" spans="1:7" x14ac:dyDescent="0.3">
      <c r="A770">
        <v>61424601</v>
      </c>
      <c r="B770">
        <v>61439</v>
      </c>
      <c r="C770" t="s">
        <v>1701</v>
      </c>
      <c r="D770" t="s">
        <v>1660</v>
      </c>
      <c r="E770" t="s">
        <v>1661</v>
      </c>
      <c r="F770" t="s">
        <v>1703</v>
      </c>
      <c r="G770" t="str">
        <f t="shared" si="11"/>
        <v>Kinderhaus  Verein "Kinderhaus und Kindergarten St.Marein", 8820 Neumarkt in der Steiermark, Sankt Marein bei Neumarkt 3</v>
      </c>
    </row>
    <row r="771" spans="1:7" x14ac:dyDescent="0.3">
      <c r="A771">
        <v>61427003</v>
      </c>
      <c r="B771">
        <v>61444</v>
      </c>
      <c r="C771" t="s">
        <v>1693</v>
      </c>
      <c r="D771" t="s">
        <v>1694</v>
      </c>
      <c r="E771" t="s">
        <v>1695</v>
      </c>
      <c r="F771" t="s">
        <v>1704</v>
      </c>
      <c r="G771" t="str">
        <f t="shared" ref="G771:G834" si="12">F771&amp;", "&amp;D771&amp;" "&amp;E771&amp;", "&amp;C771</f>
        <v>Heilpaedagogischer Kindergarten  Marktgemeinde Scheifling, 8811 Scheifling, Schulgasse 3a</v>
      </c>
    </row>
    <row r="772" spans="1:7" x14ac:dyDescent="0.3">
      <c r="A772">
        <v>61423001</v>
      </c>
      <c r="B772">
        <v>61444</v>
      </c>
      <c r="C772" t="s">
        <v>1705</v>
      </c>
      <c r="D772" t="s">
        <v>1694</v>
      </c>
      <c r="E772" t="s">
        <v>1695</v>
      </c>
      <c r="F772" t="s">
        <v>1696</v>
      </c>
      <c r="G772" t="str">
        <f t="shared" si="12"/>
        <v>Kindergarten  Marktgemeinde Scheifling, 8811 Scheifling, St. Laurentiusgasse 1</v>
      </c>
    </row>
    <row r="773" spans="1:7" x14ac:dyDescent="0.3">
      <c r="A773">
        <v>61431003</v>
      </c>
      <c r="B773">
        <v>61438</v>
      </c>
      <c r="C773" t="s">
        <v>1706</v>
      </c>
      <c r="D773" t="s">
        <v>1707</v>
      </c>
      <c r="E773" t="s">
        <v>1649</v>
      </c>
      <c r="F773" t="s">
        <v>451</v>
      </c>
      <c r="G773" t="str">
        <f t="shared" si="12"/>
        <v>Kindergarten  Steiermärkische Krankenanstalten GmbH, 8852 Murau, Stolzalpe 76</v>
      </c>
    </row>
    <row r="774" spans="1:7" x14ac:dyDescent="0.3">
      <c r="A774">
        <v>61430003</v>
      </c>
      <c r="B774">
        <v>61445</v>
      </c>
      <c r="C774" t="s">
        <v>1708</v>
      </c>
      <c r="D774" t="s">
        <v>1709</v>
      </c>
      <c r="E774" t="s">
        <v>1679</v>
      </c>
      <c r="F774" t="s">
        <v>1680</v>
      </c>
      <c r="G774" t="str">
        <f t="shared" si="12"/>
        <v>Kindergarten  Gemeinde Stadl-Predlitz, 8862 Stadl-Predlitz, Stadl an der Mur 23b</v>
      </c>
    </row>
    <row r="775" spans="1:7" x14ac:dyDescent="0.3">
      <c r="A775">
        <v>61412503</v>
      </c>
      <c r="B775">
        <v>61439</v>
      </c>
      <c r="C775" t="s">
        <v>1659</v>
      </c>
      <c r="D775" t="s">
        <v>1660</v>
      </c>
      <c r="E775" t="s">
        <v>1661</v>
      </c>
      <c r="F775" t="s">
        <v>2346</v>
      </c>
      <c r="G775" t="str">
        <f t="shared" si="12"/>
        <v>Hort  Marktgemeinde Neumarkt Schulbauerrichtungs- und Sanierungs KG, 8820 Neumarkt in der Steiermark, Meraner Weg 3b</v>
      </c>
    </row>
    <row r="776" spans="1:7" x14ac:dyDescent="0.3">
      <c r="A776">
        <v>61412801</v>
      </c>
      <c r="B776">
        <v>61439</v>
      </c>
      <c r="C776" t="s">
        <v>1659</v>
      </c>
      <c r="D776" t="s">
        <v>1660</v>
      </c>
      <c r="E776" t="s">
        <v>1661</v>
      </c>
      <c r="F776" t="s">
        <v>1710</v>
      </c>
      <c r="G776" t="str">
        <f t="shared" si="12"/>
        <v>Kinderkrippe  Marktgemeinde Neumarkt in der Steiermark, 8820 Neumarkt in der Steiermark, Meraner Weg 3b</v>
      </c>
    </row>
    <row r="777" spans="1:7" x14ac:dyDescent="0.3">
      <c r="A777">
        <v>61406002</v>
      </c>
      <c r="B777">
        <v>61437</v>
      </c>
      <c r="C777" t="s">
        <v>1711</v>
      </c>
      <c r="D777" t="s">
        <v>1712</v>
      </c>
      <c r="E777" t="s">
        <v>1713</v>
      </c>
      <c r="F777" t="s">
        <v>1714</v>
      </c>
      <c r="G777" t="str">
        <f t="shared" si="12"/>
        <v>Kindergarten  Gemeinde Krakau, 8854 Krakau, Krakauschatten 33</v>
      </c>
    </row>
    <row r="778" spans="1:7" x14ac:dyDescent="0.3">
      <c r="A778">
        <v>61444801</v>
      </c>
      <c r="B778">
        <v>61444</v>
      </c>
      <c r="C778" t="s">
        <v>1705</v>
      </c>
      <c r="D778" t="s">
        <v>1694</v>
      </c>
      <c r="E778" t="s">
        <v>1695</v>
      </c>
      <c r="F778" t="s">
        <v>1716</v>
      </c>
      <c r="G778" t="str">
        <f t="shared" si="12"/>
        <v>Kinderkrippe  Marktgemeinde Scheifling, 8811 Scheifling, St. Laurentiusgasse 1</v>
      </c>
    </row>
    <row r="779" spans="1:7" x14ac:dyDescent="0.3">
      <c r="A779">
        <v>61510002</v>
      </c>
      <c r="B779">
        <v>62343</v>
      </c>
      <c r="C779" t="s">
        <v>1717</v>
      </c>
      <c r="D779" t="s">
        <v>1718</v>
      </c>
      <c r="E779" t="s">
        <v>1719</v>
      </c>
      <c r="F779" t="s">
        <v>1720</v>
      </c>
      <c r="G779" t="str">
        <f t="shared" si="12"/>
        <v>Kindergarten  Marktgemeinde Mettersdorf am Saßbach, 8092 Mettersdorf am Saßbach, Mettersdorf 66</v>
      </c>
    </row>
    <row r="780" spans="1:7" x14ac:dyDescent="0.3">
      <c r="A780">
        <v>61517001</v>
      </c>
      <c r="B780">
        <v>62390</v>
      </c>
      <c r="C780" t="s">
        <v>1721</v>
      </c>
      <c r="D780" t="s">
        <v>1722</v>
      </c>
      <c r="E780" t="s">
        <v>1723</v>
      </c>
      <c r="F780" t="s">
        <v>1724</v>
      </c>
      <c r="G780" t="str">
        <f t="shared" si="12"/>
        <v>Kindergarten  Röm.-kath. Pfarre Straden, 8345 Straden, Straden 87</v>
      </c>
    </row>
    <row r="781" spans="1:7" x14ac:dyDescent="0.3">
      <c r="A781">
        <v>61506001</v>
      </c>
      <c r="B781">
        <v>62326</v>
      </c>
      <c r="C781" t="s">
        <v>1725</v>
      </c>
      <c r="D781" t="s">
        <v>1726</v>
      </c>
      <c r="E781" t="s">
        <v>1727</v>
      </c>
      <c r="F781" t="s">
        <v>1728</v>
      </c>
      <c r="G781" t="str">
        <f t="shared" si="12"/>
        <v>Kindergarten  Röm.-kath. Pfarre Halbenrain, 8492 Halbenrain, Halbenrain 78</v>
      </c>
    </row>
    <row r="782" spans="1:7" x14ac:dyDescent="0.3">
      <c r="A782">
        <v>61502001</v>
      </c>
      <c r="B782">
        <v>62377</v>
      </c>
      <c r="C782" t="s">
        <v>1729</v>
      </c>
      <c r="D782" t="s">
        <v>1730</v>
      </c>
      <c r="E782" t="s">
        <v>1731</v>
      </c>
      <c r="F782" t="s">
        <v>1732</v>
      </c>
      <c r="G782" t="str">
        <f t="shared" si="12"/>
        <v>Kindergarten  Gemeinde Deutsch Goritz, 8483 Deutsch Goritz, Deutsch Goritz 96</v>
      </c>
    </row>
    <row r="783" spans="1:7" x14ac:dyDescent="0.3">
      <c r="A783">
        <v>61514001</v>
      </c>
      <c r="B783">
        <v>62376</v>
      </c>
      <c r="C783" t="s">
        <v>1733</v>
      </c>
      <c r="D783" t="s">
        <v>1734</v>
      </c>
      <c r="E783" t="s">
        <v>1735</v>
      </c>
      <c r="F783" t="s">
        <v>1736</v>
      </c>
      <c r="G783" t="str">
        <f t="shared" si="12"/>
        <v>Kindergarten  Stadt Bad Radkersburg, 8490 Bad Radkersburg, Zeltingerstraße 6</v>
      </c>
    </row>
    <row r="784" spans="1:7" x14ac:dyDescent="0.3">
      <c r="A784">
        <v>61501001</v>
      </c>
      <c r="B784">
        <v>62388</v>
      </c>
      <c r="C784" t="s">
        <v>1737</v>
      </c>
      <c r="D784" t="s">
        <v>1738</v>
      </c>
      <c r="E784" t="s">
        <v>1739</v>
      </c>
      <c r="F784" t="s">
        <v>1740</v>
      </c>
      <c r="G784" t="str">
        <f t="shared" si="12"/>
        <v>Kindergarten  Marktgemeinde Sankt Peter am Ottersbach, 8093 Sankt Peter am Ottersbach, Bierbaum am Auersbach 21</v>
      </c>
    </row>
    <row r="785" spans="1:7" x14ac:dyDescent="0.3">
      <c r="A785">
        <v>61511002</v>
      </c>
      <c r="B785">
        <v>62383</v>
      </c>
      <c r="C785" t="s">
        <v>2347</v>
      </c>
      <c r="D785" t="s">
        <v>1741</v>
      </c>
      <c r="E785" t="s">
        <v>1742</v>
      </c>
      <c r="F785" t="s">
        <v>2348</v>
      </c>
      <c r="G785" t="str">
        <f t="shared" si="12"/>
        <v>Praxiskindergarten  Bildungsanstalt für Elementarpädagogik Mureck, 8480 Mureck, Süßenberger Straße 29</v>
      </c>
    </row>
    <row r="786" spans="1:7" x14ac:dyDescent="0.3">
      <c r="A786">
        <v>61516002</v>
      </c>
      <c r="B786">
        <v>62388</v>
      </c>
      <c r="C786" t="s">
        <v>1743</v>
      </c>
      <c r="D786" t="s">
        <v>1738</v>
      </c>
      <c r="E786" t="s">
        <v>1739</v>
      </c>
      <c r="F786" t="s">
        <v>1740</v>
      </c>
      <c r="G786" t="str">
        <f t="shared" si="12"/>
        <v>Kindergarten  Marktgemeinde Sankt Peter am Ottersbach, 8093 Sankt Peter am Ottersbach, Siedlung 67</v>
      </c>
    </row>
    <row r="787" spans="1:7" x14ac:dyDescent="0.3">
      <c r="A787">
        <v>61518002</v>
      </c>
      <c r="B787">
        <v>62368</v>
      </c>
      <c r="C787" t="s">
        <v>1744</v>
      </c>
      <c r="D787" t="s">
        <v>1745</v>
      </c>
      <c r="E787" t="s">
        <v>1746</v>
      </c>
      <c r="F787" t="s">
        <v>1747</v>
      </c>
      <c r="G787" t="str">
        <f t="shared" si="12"/>
        <v>Kindergarten  Marktgemeinde Tieschen, 8355 Tieschen, Tieschen 74</v>
      </c>
    </row>
    <row r="788" spans="1:7" x14ac:dyDescent="0.3">
      <c r="A788">
        <v>61520001</v>
      </c>
      <c r="B788">
        <v>61060</v>
      </c>
      <c r="C788" t="s">
        <v>1748</v>
      </c>
      <c r="D788" t="s">
        <v>1749</v>
      </c>
      <c r="E788" t="s">
        <v>1278</v>
      </c>
      <c r="F788" t="s">
        <v>1279</v>
      </c>
      <c r="G788" t="str">
        <f t="shared" si="12"/>
        <v>Kindergarten  Marktgemeinde Sankt Veit in der Südsteiermark, 8481 Sankt Veit in der Südsteiermark, Weinburg am Saßbach 113</v>
      </c>
    </row>
    <row r="789" spans="1:7" x14ac:dyDescent="0.3">
      <c r="A789">
        <v>61513002</v>
      </c>
      <c r="B789">
        <v>62376</v>
      </c>
      <c r="C789" t="s">
        <v>1750</v>
      </c>
      <c r="D789" t="s">
        <v>1734</v>
      </c>
      <c r="E789" t="s">
        <v>1735</v>
      </c>
      <c r="F789" t="s">
        <v>1736</v>
      </c>
      <c r="G789" t="str">
        <f t="shared" si="12"/>
        <v>Kindergarten  Stadt Bad Radkersburg, 8490 Bad Radkersburg, Südtirolerplatz 6a</v>
      </c>
    </row>
    <row r="790" spans="1:7" x14ac:dyDescent="0.3">
      <c r="A790">
        <v>61503001</v>
      </c>
      <c r="B790">
        <v>62388</v>
      </c>
      <c r="C790" t="s">
        <v>1751</v>
      </c>
      <c r="D790" t="s">
        <v>1738</v>
      </c>
      <c r="E790" t="s">
        <v>1739</v>
      </c>
      <c r="F790" t="s">
        <v>1740</v>
      </c>
      <c r="G790" t="str">
        <f t="shared" si="12"/>
        <v>Kindergarten  Marktgemeinde Sankt Peter am Ottersbach, 8093 Sankt Peter am Ottersbach, Dietersdorf am Gnasbach 45</v>
      </c>
    </row>
    <row r="791" spans="1:7" x14ac:dyDescent="0.3">
      <c r="A791">
        <v>61513801</v>
      </c>
      <c r="B791">
        <v>62376</v>
      </c>
      <c r="C791" t="s">
        <v>1750</v>
      </c>
      <c r="D791" t="s">
        <v>1734</v>
      </c>
      <c r="E791" t="s">
        <v>1735</v>
      </c>
      <c r="F791" t="s">
        <v>1752</v>
      </c>
      <c r="G791" t="str">
        <f t="shared" si="12"/>
        <v>Kinderkrippe  Stadt Bad Radkersburg, 8490 Bad Radkersburg, Südtirolerplatz 6a</v>
      </c>
    </row>
    <row r="792" spans="1:7" x14ac:dyDescent="0.3">
      <c r="A792">
        <v>61609003</v>
      </c>
      <c r="B792">
        <v>61631</v>
      </c>
      <c r="C792" t="s">
        <v>1753</v>
      </c>
      <c r="D792" t="s">
        <v>1754</v>
      </c>
      <c r="E792" t="s">
        <v>1755</v>
      </c>
      <c r="F792" t="s">
        <v>1756</v>
      </c>
      <c r="G792" t="str">
        <f t="shared" si="12"/>
        <v>Kindergarten  Stadt Köflach, 8580 Köflach, Kinderheimgasse 7</v>
      </c>
    </row>
    <row r="793" spans="1:7" x14ac:dyDescent="0.3">
      <c r="A793">
        <v>61609005</v>
      </c>
      <c r="B793">
        <v>61631</v>
      </c>
      <c r="C793" t="s">
        <v>1757</v>
      </c>
      <c r="D793" t="s">
        <v>1754</v>
      </c>
      <c r="E793" t="s">
        <v>1755</v>
      </c>
      <c r="F793" t="s">
        <v>1756</v>
      </c>
      <c r="G793" t="str">
        <f t="shared" si="12"/>
        <v>Kindergarten  Stadt Köflach, 8580 Köflach, Heimgasse 1</v>
      </c>
    </row>
    <row r="794" spans="1:7" x14ac:dyDescent="0.3">
      <c r="A794">
        <v>61609001</v>
      </c>
      <c r="B794">
        <v>61631</v>
      </c>
      <c r="C794" t="s">
        <v>1758</v>
      </c>
      <c r="D794" t="s">
        <v>1754</v>
      </c>
      <c r="E794" t="s">
        <v>1755</v>
      </c>
      <c r="F794" t="s">
        <v>1759</v>
      </c>
      <c r="G794" t="str">
        <f t="shared" si="12"/>
        <v>Kindergarten  Röm.-kath. Pfarre Köflach, 8580 Köflach, Ludwig-Stampfer-Gasse 11</v>
      </c>
    </row>
    <row r="795" spans="1:7" x14ac:dyDescent="0.3">
      <c r="A795">
        <v>61612002</v>
      </c>
      <c r="B795">
        <v>61612</v>
      </c>
      <c r="C795" t="s">
        <v>1760</v>
      </c>
      <c r="D795" t="s">
        <v>1761</v>
      </c>
      <c r="E795" t="s">
        <v>1762</v>
      </c>
      <c r="F795" t="s">
        <v>1763</v>
      </c>
      <c r="G795" t="str">
        <f t="shared" si="12"/>
        <v>Kindergarten  Marktgemeinde Ligist, 8563 Ligist, Unterwald 64</v>
      </c>
    </row>
    <row r="796" spans="1:7" x14ac:dyDescent="0.3">
      <c r="A796">
        <v>61625001</v>
      </c>
      <c r="B796">
        <v>61625</v>
      </c>
      <c r="C796" t="s">
        <v>1764</v>
      </c>
      <c r="D796" t="s">
        <v>1765</v>
      </c>
      <c r="E796" t="s">
        <v>1766</v>
      </c>
      <c r="F796" t="s">
        <v>1767</v>
      </c>
      <c r="G796" t="str">
        <f t="shared" si="12"/>
        <v>Kindergarten  Stadt Voitsberg, 8570 Voitsberg, Conrad-von-Hötzendorf-Straße 12</v>
      </c>
    </row>
    <row r="797" spans="1:7" x14ac:dyDescent="0.3">
      <c r="A797">
        <v>61625002</v>
      </c>
      <c r="B797">
        <v>61625</v>
      </c>
      <c r="C797" t="s">
        <v>1768</v>
      </c>
      <c r="D797" t="s">
        <v>1765</v>
      </c>
      <c r="E797" t="s">
        <v>1766</v>
      </c>
      <c r="F797" t="s">
        <v>1767</v>
      </c>
      <c r="G797" t="str">
        <f t="shared" si="12"/>
        <v>Kindergarten  Stadt Voitsberg, 8570 Voitsberg, Kremsergasse 7</v>
      </c>
    </row>
    <row r="798" spans="1:7" x14ac:dyDescent="0.3">
      <c r="A798">
        <v>61622002</v>
      </c>
      <c r="B798">
        <v>61633</v>
      </c>
      <c r="C798" t="s">
        <v>1772</v>
      </c>
      <c r="D798" t="s">
        <v>1773</v>
      </c>
      <c r="E798" t="s">
        <v>1774</v>
      </c>
      <c r="F798" t="s">
        <v>1775</v>
      </c>
      <c r="G798" t="str">
        <f t="shared" si="12"/>
        <v>Kindergarten  Gemeinde Söding-Sankt Johann, 8561 Söding-Sankt Johann, Schulplatz 1</v>
      </c>
    </row>
    <row r="799" spans="1:7" x14ac:dyDescent="0.3">
      <c r="A799">
        <v>61613001</v>
      </c>
      <c r="B799">
        <v>61632</v>
      </c>
      <c r="C799" t="s">
        <v>1776</v>
      </c>
      <c r="D799" t="s">
        <v>1777</v>
      </c>
      <c r="E799" t="s">
        <v>1778</v>
      </c>
      <c r="F799" t="s">
        <v>1779</v>
      </c>
      <c r="G799" t="str">
        <f t="shared" si="12"/>
        <v>Kindergarten  Marktgemeinde Maria Lankowitz, 8591 Maria Lankowitz, Bergmannstraße 247</v>
      </c>
    </row>
    <row r="800" spans="1:7" x14ac:dyDescent="0.3">
      <c r="A800">
        <v>61611001</v>
      </c>
      <c r="B800">
        <v>61611</v>
      </c>
      <c r="C800" t="s">
        <v>1780</v>
      </c>
      <c r="D800" t="s">
        <v>1781</v>
      </c>
      <c r="E800" t="s">
        <v>1782</v>
      </c>
      <c r="F800" t="s">
        <v>1783</v>
      </c>
      <c r="G800" t="str">
        <f t="shared" si="12"/>
        <v>Kindergarten  Gemeinde Krottendorf-Gaisfeld, 8564 Krottendorf-Gaisfeld, Gaisfeld 32</v>
      </c>
    </row>
    <row r="801" spans="1:7" x14ac:dyDescent="0.3">
      <c r="A801">
        <v>61608001</v>
      </c>
      <c r="B801">
        <v>61630</v>
      </c>
      <c r="C801" t="s">
        <v>1784</v>
      </c>
      <c r="D801" t="s">
        <v>1785</v>
      </c>
      <c r="E801" t="s">
        <v>1786</v>
      </c>
      <c r="F801" t="s">
        <v>1787</v>
      </c>
      <c r="G801" t="str">
        <f t="shared" si="12"/>
        <v>Kindergarten  Gemeinde Kainach bei Voitsberg, 8573 Kainach bei Voitsberg, Kainach bei Voitsberg 100</v>
      </c>
    </row>
    <row r="802" spans="1:7" x14ac:dyDescent="0.3">
      <c r="A802">
        <v>61615002</v>
      </c>
      <c r="B802">
        <v>61615</v>
      </c>
      <c r="C802" t="s">
        <v>1788</v>
      </c>
      <c r="D802" t="s">
        <v>1789</v>
      </c>
      <c r="E802" t="s">
        <v>1790</v>
      </c>
      <c r="F802" t="s">
        <v>1791</v>
      </c>
      <c r="G802" t="str">
        <f t="shared" si="12"/>
        <v>Kindergarten  Marktgemeinde Mooskirchen, 8562 Mooskirchen, Hauptstraße 2</v>
      </c>
    </row>
    <row r="803" spans="1:7" x14ac:dyDescent="0.3">
      <c r="A803">
        <v>61621002</v>
      </c>
      <c r="B803">
        <v>61621</v>
      </c>
      <c r="C803" t="s">
        <v>1792</v>
      </c>
      <c r="D803" t="s">
        <v>1754</v>
      </c>
      <c r="E803" t="s">
        <v>1793</v>
      </c>
      <c r="F803" t="s">
        <v>1794</v>
      </c>
      <c r="G803" t="str">
        <f t="shared" si="12"/>
        <v>Kindergarten  Gemeinde Sankt Martin am Wöllmißberg, 8580 Sankt Martin am Wöllmißberg, Sankt Martin am Wöllmißberg 36</v>
      </c>
    </row>
    <row r="804" spans="1:7" x14ac:dyDescent="0.3">
      <c r="A804">
        <v>61601003</v>
      </c>
      <c r="B804">
        <v>61626</v>
      </c>
      <c r="C804" t="s">
        <v>1795</v>
      </c>
      <c r="D804" t="s">
        <v>1796</v>
      </c>
      <c r="E804" t="s">
        <v>1797</v>
      </c>
      <c r="F804" t="s">
        <v>1798</v>
      </c>
      <c r="G804" t="str">
        <f t="shared" si="12"/>
        <v>Kindergarten  Stadt Bärnbach, 8572 Bärnbach, Afling 24</v>
      </c>
    </row>
    <row r="805" spans="1:7" x14ac:dyDescent="0.3">
      <c r="A805">
        <v>61604002</v>
      </c>
      <c r="B805">
        <v>61628</v>
      </c>
      <c r="C805" t="s">
        <v>1799</v>
      </c>
      <c r="D805" t="s">
        <v>1800</v>
      </c>
      <c r="E805" t="s">
        <v>1801</v>
      </c>
      <c r="F805" t="s">
        <v>1802</v>
      </c>
      <c r="G805" t="str">
        <f t="shared" si="12"/>
        <v>Kindergarten  Gemeinde Geistthal-Södingberg, 8153 Geistthal-Södingberg, Geistthal 83</v>
      </c>
    </row>
    <row r="806" spans="1:7" x14ac:dyDescent="0.3">
      <c r="A806">
        <v>61612003</v>
      </c>
      <c r="B806">
        <v>61612</v>
      </c>
      <c r="C806" t="s">
        <v>1803</v>
      </c>
      <c r="D806" t="s">
        <v>1761</v>
      </c>
      <c r="E806" t="s">
        <v>1762</v>
      </c>
      <c r="F806" t="s">
        <v>1763</v>
      </c>
      <c r="G806" t="str">
        <f t="shared" si="12"/>
        <v>Kindergarten  Marktgemeinde Ligist, 8563 Ligist, Ligist 21</v>
      </c>
    </row>
    <row r="807" spans="1:7" x14ac:dyDescent="0.3">
      <c r="A807">
        <v>61614001</v>
      </c>
      <c r="B807">
        <v>61627</v>
      </c>
      <c r="C807" t="s">
        <v>1804</v>
      </c>
      <c r="D807" t="s">
        <v>1805</v>
      </c>
      <c r="E807" t="s">
        <v>1806</v>
      </c>
      <c r="F807" t="s">
        <v>1807</v>
      </c>
      <c r="G807" t="str">
        <f t="shared" si="12"/>
        <v>Kindergarten  Marktgemeinde Edelschrott, 8583 Edelschrott, Modriach 5</v>
      </c>
    </row>
    <row r="808" spans="1:7" x14ac:dyDescent="0.3">
      <c r="A808">
        <v>61607001</v>
      </c>
      <c r="B808">
        <v>61629</v>
      </c>
      <c r="C808" t="s">
        <v>1808</v>
      </c>
      <c r="D808" t="s">
        <v>1809</v>
      </c>
      <c r="E808" t="s">
        <v>1810</v>
      </c>
      <c r="F808" t="s">
        <v>1811</v>
      </c>
      <c r="G808" t="str">
        <f t="shared" si="12"/>
        <v>Kindergarten  Gemeinde Hirschegg-Pack, 8584 Hirschegg-Pack, Hirschegg 36</v>
      </c>
    </row>
    <row r="809" spans="1:7" x14ac:dyDescent="0.3">
      <c r="A809">
        <v>61623001</v>
      </c>
      <c r="B809">
        <v>61628</v>
      </c>
      <c r="C809" t="s">
        <v>1812</v>
      </c>
      <c r="D809" t="s">
        <v>1813</v>
      </c>
      <c r="E809" t="s">
        <v>1801</v>
      </c>
      <c r="F809" t="s">
        <v>1802</v>
      </c>
      <c r="G809" t="str">
        <f t="shared" si="12"/>
        <v>Kindergarten  Gemeinde Geistthal-Södingberg, 8152 Geistthal-Södingberg, Södingberg 35b</v>
      </c>
    </row>
    <row r="810" spans="1:7" x14ac:dyDescent="0.3">
      <c r="A810">
        <v>61601004</v>
      </c>
      <c r="B810">
        <v>61626</v>
      </c>
      <c r="C810" t="s">
        <v>1814</v>
      </c>
      <c r="D810" t="s">
        <v>1796</v>
      </c>
      <c r="E810" t="s">
        <v>1797</v>
      </c>
      <c r="F810" t="s">
        <v>1815</v>
      </c>
      <c r="G810" t="str">
        <f t="shared" si="12"/>
        <v>Kindergarten  Verein "Krambambuli-Verein zur Förderung des Kleinkindes" , 8572 Bärnbach, Voitsberger Straße 38A</v>
      </c>
    </row>
    <row r="811" spans="1:7" x14ac:dyDescent="0.3">
      <c r="A811">
        <v>61609008</v>
      </c>
      <c r="B811">
        <v>61631</v>
      </c>
      <c r="C811" t="s">
        <v>1816</v>
      </c>
      <c r="D811" t="s">
        <v>1754</v>
      </c>
      <c r="E811" t="s">
        <v>1755</v>
      </c>
      <c r="F811" t="s">
        <v>1817</v>
      </c>
      <c r="G811" t="str">
        <f t="shared" si="12"/>
        <v>Heilpaedagogischer Kindergarten  Stadt Köflach, 8580 Köflach, Barbarasiedlung D 14</v>
      </c>
    </row>
    <row r="812" spans="1:7" x14ac:dyDescent="0.3">
      <c r="A812">
        <v>61609009</v>
      </c>
      <c r="B812">
        <v>61631</v>
      </c>
      <c r="C812" t="s">
        <v>1816</v>
      </c>
      <c r="D812" t="s">
        <v>1754</v>
      </c>
      <c r="E812" t="s">
        <v>1755</v>
      </c>
      <c r="F812" t="s">
        <v>1756</v>
      </c>
      <c r="G812" t="str">
        <f t="shared" si="12"/>
        <v>Kindergarten  Stadt Köflach, 8580 Köflach, Barbarasiedlung D 14</v>
      </c>
    </row>
    <row r="813" spans="1:7" x14ac:dyDescent="0.3">
      <c r="A813">
        <v>61609801</v>
      </c>
      <c r="B813">
        <v>61631</v>
      </c>
      <c r="C813" t="s">
        <v>1816</v>
      </c>
      <c r="D813" t="s">
        <v>1754</v>
      </c>
      <c r="E813" t="s">
        <v>1755</v>
      </c>
      <c r="F813" t="s">
        <v>1818</v>
      </c>
      <c r="G813" t="str">
        <f t="shared" si="12"/>
        <v>Kinderkrippe  Stadt Köflach, 8580 Köflach, Barbarasiedlung D 14</v>
      </c>
    </row>
    <row r="814" spans="1:7" x14ac:dyDescent="0.3">
      <c r="A814">
        <v>61609503</v>
      </c>
      <c r="B814">
        <v>61631</v>
      </c>
      <c r="C814" t="s">
        <v>1816</v>
      </c>
      <c r="D814" t="s">
        <v>1754</v>
      </c>
      <c r="E814" t="s">
        <v>1755</v>
      </c>
      <c r="F814" t="s">
        <v>2349</v>
      </c>
      <c r="G814" t="str">
        <f t="shared" si="12"/>
        <v>Hort  Stadt Köflach, 8580 Köflach, Barbarasiedlung D 14</v>
      </c>
    </row>
    <row r="815" spans="1:7" x14ac:dyDescent="0.3">
      <c r="A815">
        <v>61625801</v>
      </c>
      <c r="B815">
        <v>61625</v>
      </c>
      <c r="C815" t="s">
        <v>1764</v>
      </c>
      <c r="D815" t="s">
        <v>1765</v>
      </c>
      <c r="E815" t="s">
        <v>1766</v>
      </c>
      <c r="F815" t="s">
        <v>1819</v>
      </c>
      <c r="G815" t="str">
        <f t="shared" si="12"/>
        <v>Kinderkrippe  Stadt Voitsberg, 8570 Voitsberg, Conrad-von-Hötzendorf-Straße 12</v>
      </c>
    </row>
    <row r="816" spans="1:7" x14ac:dyDescent="0.3">
      <c r="A816">
        <v>61601006</v>
      </c>
      <c r="B816">
        <v>61626</v>
      </c>
      <c r="C816" t="s">
        <v>1820</v>
      </c>
      <c r="D816" t="s">
        <v>1796</v>
      </c>
      <c r="E816" t="s">
        <v>1797</v>
      </c>
      <c r="F816" t="s">
        <v>1798</v>
      </c>
      <c r="G816" t="str">
        <f t="shared" si="12"/>
        <v>Kindergarten  Stadt Bärnbach, 8572 Bärnbach, Rüsthausgasse 7</v>
      </c>
    </row>
    <row r="817" spans="1:7" x14ac:dyDescent="0.3">
      <c r="A817">
        <v>61601601</v>
      </c>
      <c r="B817">
        <v>61626</v>
      </c>
      <c r="C817" t="s">
        <v>1820</v>
      </c>
      <c r="D817" t="s">
        <v>1796</v>
      </c>
      <c r="E817" t="s">
        <v>1797</v>
      </c>
      <c r="F817" t="s">
        <v>1821</v>
      </c>
      <c r="G817" t="str">
        <f t="shared" si="12"/>
        <v>Kinderhaus  Stadt Bärnbach, 8572 Bärnbach, Rüsthausgasse 7</v>
      </c>
    </row>
    <row r="818" spans="1:7" x14ac:dyDescent="0.3">
      <c r="A818">
        <v>61625802</v>
      </c>
      <c r="B818">
        <v>61625</v>
      </c>
      <c r="C818" t="s">
        <v>1768</v>
      </c>
      <c r="D818" t="s">
        <v>1765</v>
      </c>
      <c r="E818" t="s">
        <v>1766</v>
      </c>
      <c r="F818" t="s">
        <v>1819</v>
      </c>
      <c r="G818" t="str">
        <f t="shared" si="12"/>
        <v>Kinderkrippe  Stadt Voitsberg, 8570 Voitsberg, Kremsergasse 7</v>
      </c>
    </row>
    <row r="819" spans="1:7" x14ac:dyDescent="0.3">
      <c r="A819">
        <v>61602004</v>
      </c>
      <c r="B819">
        <v>61627</v>
      </c>
      <c r="C819" t="s">
        <v>1822</v>
      </c>
      <c r="D819" t="s">
        <v>1805</v>
      </c>
      <c r="E819" t="s">
        <v>1806</v>
      </c>
      <c r="F819" t="s">
        <v>1807</v>
      </c>
      <c r="G819" t="str">
        <f t="shared" si="12"/>
        <v>Kindergarten  Marktgemeinde Edelschrott, 8583 Edelschrott, Schulstraße 111</v>
      </c>
    </row>
    <row r="820" spans="1:7" x14ac:dyDescent="0.3">
      <c r="A820">
        <v>61625505</v>
      </c>
      <c r="B820">
        <v>61625</v>
      </c>
      <c r="C820" t="s">
        <v>2350</v>
      </c>
      <c r="D820" t="s">
        <v>1765</v>
      </c>
      <c r="E820" t="s">
        <v>1766</v>
      </c>
      <c r="F820" t="s">
        <v>2351</v>
      </c>
      <c r="G820" t="str">
        <f t="shared" si="12"/>
        <v>Hort  Stadt Voitsberg, 8570 Voitsberg, Helmut-Glaser-Straße 5</v>
      </c>
    </row>
    <row r="821" spans="1:7" x14ac:dyDescent="0.3">
      <c r="A821">
        <v>61620003</v>
      </c>
      <c r="B821">
        <v>61633</v>
      </c>
      <c r="C821" t="s">
        <v>1823</v>
      </c>
      <c r="D821" t="s">
        <v>1824</v>
      </c>
      <c r="E821" t="s">
        <v>1774</v>
      </c>
      <c r="F821" t="s">
        <v>468</v>
      </c>
      <c r="G821" t="str">
        <f t="shared" si="12"/>
        <v>Kindergarten  Österr. Wohnbaugenossenschaft gemeinn. reg.Gen.m.b.H., 8565 Söding-Sankt Johann, Sankt Johann ob Hohenburg 23</v>
      </c>
    </row>
    <row r="822" spans="1:7" x14ac:dyDescent="0.3">
      <c r="A822">
        <v>61612801</v>
      </c>
      <c r="B822">
        <v>61612</v>
      </c>
      <c r="C822" t="s">
        <v>1825</v>
      </c>
      <c r="D822" t="s">
        <v>1761</v>
      </c>
      <c r="E822" t="s">
        <v>1762</v>
      </c>
      <c r="F822" t="s">
        <v>1826</v>
      </c>
      <c r="G822" t="str">
        <f t="shared" si="12"/>
        <v>Kinderkrippe  Marktgemeinde Ligist, 8563 Ligist, Ligist 95</v>
      </c>
    </row>
    <row r="823" spans="1:7" x14ac:dyDescent="0.3">
      <c r="A823">
        <v>61625011</v>
      </c>
      <c r="B823">
        <v>61625</v>
      </c>
      <c r="C823" t="s">
        <v>1827</v>
      </c>
      <c r="D823" t="s">
        <v>1765</v>
      </c>
      <c r="E823" t="s">
        <v>1766</v>
      </c>
      <c r="F823" t="s">
        <v>1767</v>
      </c>
      <c r="G823" t="str">
        <f t="shared" si="12"/>
        <v>Kindergarten  Stadt Voitsberg, 8570 Voitsberg, Schillerstraße 12</v>
      </c>
    </row>
    <row r="824" spans="1:7" x14ac:dyDescent="0.3">
      <c r="A824">
        <v>61624003</v>
      </c>
      <c r="B824">
        <v>61624</v>
      </c>
      <c r="C824" t="s">
        <v>1828</v>
      </c>
      <c r="D824" t="s">
        <v>1813</v>
      </c>
      <c r="E824" t="s">
        <v>1829</v>
      </c>
      <c r="F824" t="s">
        <v>1830</v>
      </c>
      <c r="G824" t="str">
        <f t="shared" si="12"/>
        <v>Kindergarten  Marktgemeinde Stallhofen Orts- u. Infrastrukturentwicklungs KG, 8152 Stallhofen, Stallhofen 313</v>
      </c>
    </row>
    <row r="825" spans="1:7" x14ac:dyDescent="0.3">
      <c r="A825">
        <v>61624801</v>
      </c>
      <c r="B825">
        <v>61624</v>
      </c>
      <c r="C825" t="s">
        <v>1828</v>
      </c>
      <c r="D825" t="s">
        <v>1813</v>
      </c>
      <c r="E825" t="s">
        <v>1829</v>
      </c>
      <c r="F825" t="s">
        <v>1831</v>
      </c>
      <c r="G825" t="str">
        <f t="shared" si="12"/>
        <v>Kinderkrippe  Marktgemeinde Stallhofen Orts- u. Infrastrukturentwicklungs KG, 8152 Stallhofen, Stallhofen 313</v>
      </c>
    </row>
    <row r="826" spans="1:7" x14ac:dyDescent="0.3">
      <c r="A826">
        <v>61626801</v>
      </c>
      <c r="B826">
        <v>61626</v>
      </c>
      <c r="C826" t="s">
        <v>1832</v>
      </c>
      <c r="D826" t="s">
        <v>1796</v>
      </c>
      <c r="E826" t="s">
        <v>1797</v>
      </c>
      <c r="F826" t="s">
        <v>567</v>
      </c>
      <c r="G826" t="str">
        <f t="shared" si="12"/>
        <v>Kinderkrippe  Gem. Wohn- u. Siedlungsgenossenschaft Ennstal reg. Gen.m.b.H. Liezen, 8572 Bärnbach, Telepark 2</v>
      </c>
    </row>
    <row r="827" spans="1:7" x14ac:dyDescent="0.3">
      <c r="A827">
        <v>61751002</v>
      </c>
      <c r="B827">
        <v>61751</v>
      </c>
      <c r="C827" t="s">
        <v>1833</v>
      </c>
      <c r="D827" t="s">
        <v>1834</v>
      </c>
      <c r="E827" t="s">
        <v>1835</v>
      </c>
      <c r="F827" t="s">
        <v>1836</v>
      </c>
      <c r="G827" t="str">
        <f t="shared" si="12"/>
        <v>Kindergarten  Gemeinde Thannhausen, 8160 Thannhausen, Thannhausen 3</v>
      </c>
    </row>
    <row r="828" spans="1:7" x14ac:dyDescent="0.3">
      <c r="A828">
        <v>61755015</v>
      </c>
      <c r="B828">
        <v>61766</v>
      </c>
      <c r="C828" t="s">
        <v>1837</v>
      </c>
      <c r="D828" t="s">
        <v>1834</v>
      </c>
      <c r="E828" t="s">
        <v>1838</v>
      </c>
      <c r="F828" t="s">
        <v>1839</v>
      </c>
      <c r="G828" t="str">
        <f t="shared" si="12"/>
        <v>Kindergarten  Verein "Villa Kunterbunt-Kinderbetreuung in Weiz", 8160 Weiz, Resselgasse 1</v>
      </c>
    </row>
    <row r="829" spans="1:7" x14ac:dyDescent="0.3">
      <c r="A829">
        <v>61755803</v>
      </c>
      <c r="B829">
        <v>61766</v>
      </c>
      <c r="C829" t="s">
        <v>1837</v>
      </c>
      <c r="D829" t="s">
        <v>1834</v>
      </c>
      <c r="E829" t="s">
        <v>1838</v>
      </c>
      <c r="F829" t="s">
        <v>1840</v>
      </c>
      <c r="G829" t="str">
        <f t="shared" si="12"/>
        <v>Kinderkrippe  Verein "Villa Kunterbunt-Kinderbetreuung in Weiz", 8160 Weiz, Resselgasse 1</v>
      </c>
    </row>
    <row r="830" spans="1:7" x14ac:dyDescent="0.3">
      <c r="A830">
        <v>61702001</v>
      </c>
      <c r="B830">
        <v>61756</v>
      </c>
      <c r="C830" t="s">
        <v>1841</v>
      </c>
      <c r="D830" t="s">
        <v>1842</v>
      </c>
      <c r="E830" t="s">
        <v>1843</v>
      </c>
      <c r="F830" t="s">
        <v>1844</v>
      </c>
      <c r="G830" t="str">
        <f t="shared" si="12"/>
        <v>Kindergarten  Marktgemeinde Anger, 8184 Anger, Gartengasse 11</v>
      </c>
    </row>
    <row r="831" spans="1:7" x14ac:dyDescent="0.3">
      <c r="A831">
        <v>61755804</v>
      </c>
      <c r="B831">
        <v>61766</v>
      </c>
      <c r="C831" t="s">
        <v>1845</v>
      </c>
      <c r="D831" t="s">
        <v>1834</v>
      </c>
      <c r="E831" t="s">
        <v>1838</v>
      </c>
      <c r="F831" t="s">
        <v>1846</v>
      </c>
      <c r="G831" t="str">
        <f t="shared" si="12"/>
        <v>Kinderkrippe  Stadt Weiz, 8160 Weiz, Hanna und Paul-Gasser-Gasse 4</v>
      </c>
    </row>
    <row r="832" spans="1:7" x14ac:dyDescent="0.3">
      <c r="A832">
        <v>61701801</v>
      </c>
      <c r="B832">
        <v>61701</v>
      </c>
      <c r="C832" t="s">
        <v>1847</v>
      </c>
      <c r="D832" t="s">
        <v>1848</v>
      </c>
      <c r="E832" t="s">
        <v>1849</v>
      </c>
      <c r="F832" t="s">
        <v>1850</v>
      </c>
      <c r="G832" t="str">
        <f t="shared" si="12"/>
        <v>Kinderkrippe  Gemeinde Albersdorf-Prebuch, 8200 Albersdorf-Prebuch, Albersdorf 160</v>
      </c>
    </row>
    <row r="833" spans="1:7" x14ac:dyDescent="0.3">
      <c r="A833">
        <v>61713009</v>
      </c>
      <c r="B833">
        <v>61760</v>
      </c>
      <c r="C833" t="s">
        <v>1851</v>
      </c>
      <c r="D833" t="s">
        <v>1848</v>
      </c>
      <c r="E833" t="s">
        <v>1852</v>
      </c>
      <c r="F833" t="s">
        <v>1853</v>
      </c>
      <c r="G833" t="str">
        <f t="shared" si="12"/>
        <v>Kindergarten  Röm.-kath. Pfarre Gleisdorf, 8200 Gleisdorf, Franz-Bloder-Gasse 3</v>
      </c>
    </row>
    <row r="834" spans="1:7" x14ac:dyDescent="0.3">
      <c r="A834">
        <v>61712002</v>
      </c>
      <c r="B834">
        <v>61759</v>
      </c>
      <c r="C834" t="s">
        <v>1854</v>
      </c>
      <c r="D834" t="s">
        <v>1855</v>
      </c>
      <c r="E834" t="s">
        <v>1856</v>
      </c>
      <c r="F834" t="s">
        <v>1857</v>
      </c>
      <c r="G834" t="str">
        <f t="shared" si="12"/>
        <v>Kindergarten  Gemeinde Gersdorf an der Feistritz, 8212 Gersdorf an der Feistritz, Gersdorf an der Feistritz 57</v>
      </c>
    </row>
    <row r="835" spans="1:7" x14ac:dyDescent="0.3">
      <c r="A835">
        <v>61740801</v>
      </c>
      <c r="B835">
        <v>61740</v>
      </c>
      <c r="C835" t="s">
        <v>1858</v>
      </c>
      <c r="D835" t="s">
        <v>1859</v>
      </c>
      <c r="E835" t="s">
        <v>1860</v>
      </c>
      <c r="F835" t="s">
        <v>1861</v>
      </c>
      <c r="G835" t="str">
        <f t="shared" ref="G835:G898" si="13">F835&amp;", "&amp;D835&amp;" "&amp;E835&amp;", "&amp;C835</f>
        <v>Kinderkrippe  Gemeinnützige Bau- und Siedlungsgenossenschaft steirisches Hilfswerk f. Eigenheimbau reg.Gen.m.b.H ., 8182 Puch bei Weiz, Puch 1</v>
      </c>
    </row>
    <row r="836" spans="1:7" x14ac:dyDescent="0.3">
      <c r="A836">
        <v>61747801</v>
      </c>
      <c r="B836">
        <v>61765</v>
      </c>
      <c r="C836" t="s">
        <v>1862</v>
      </c>
      <c r="D836" t="s">
        <v>1863</v>
      </c>
      <c r="E836" t="s">
        <v>1864</v>
      </c>
      <c r="F836" t="s">
        <v>1865</v>
      </c>
      <c r="G836" t="str">
        <f t="shared" si="13"/>
        <v>Kinderkrippe  Marktgemeinde Sankt Ruprecht an der Raab, 8181 Sankt Ruprecht an der Raab, Fünfingerstraße 127</v>
      </c>
    </row>
    <row r="837" spans="1:7" x14ac:dyDescent="0.3">
      <c r="A837">
        <v>61702801</v>
      </c>
      <c r="B837">
        <v>61756</v>
      </c>
      <c r="C837" t="s">
        <v>1841</v>
      </c>
      <c r="D837" t="s">
        <v>1842</v>
      </c>
      <c r="E837" t="s">
        <v>1843</v>
      </c>
      <c r="F837" t="s">
        <v>1866</v>
      </c>
      <c r="G837" t="str">
        <f t="shared" si="13"/>
        <v>Kinderkrippe  Marktgemeinde Anger, 8184 Anger, Gartengasse 11</v>
      </c>
    </row>
    <row r="838" spans="1:7" x14ac:dyDescent="0.3">
      <c r="A838">
        <v>61718801</v>
      </c>
      <c r="B838">
        <v>62266</v>
      </c>
      <c r="C838" t="s">
        <v>1867</v>
      </c>
      <c r="D838" t="s">
        <v>1868</v>
      </c>
      <c r="E838" t="s">
        <v>1869</v>
      </c>
      <c r="F838" t="s">
        <v>1870</v>
      </c>
      <c r="G838" t="str">
        <f t="shared" si="13"/>
        <v>Kinderkrippe  Gemeinde Feistritztal, 8221 Feistritztal, Hirnsdorf 167</v>
      </c>
    </row>
    <row r="839" spans="1:7" x14ac:dyDescent="0.3">
      <c r="A839">
        <v>61722002</v>
      </c>
      <c r="B839">
        <v>61757</v>
      </c>
      <c r="C839" t="s">
        <v>1873</v>
      </c>
      <c r="D839" t="s">
        <v>1874</v>
      </c>
      <c r="E839" t="s">
        <v>1875</v>
      </c>
      <c r="F839" t="s">
        <v>1876</v>
      </c>
      <c r="G839" t="str">
        <f t="shared" si="13"/>
        <v>Kindergarten  Marktgemeinde Birkfeld , 8191 Birkfeld, Koglhof 35</v>
      </c>
    </row>
    <row r="840" spans="1:7" x14ac:dyDescent="0.3">
      <c r="A840">
        <v>61727801</v>
      </c>
      <c r="B840">
        <v>61727</v>
      </c>
      <c r="C840" t="s">
        <v>1877</v>
      </c>
      <c r="D840" t="s">
        <v>1848</v>
      </c>
      <c r="E840" t="s">
        <v>1878</v>
      </c>
      <c r="F840" t="s">
        <v>1879</v>
      </c>
      <c r="G840" t="str">
        <f t="shared" si="13"/>
        <v>Kinderkrippe  Gemeinde Ludersdorf-Wilfersdorf, 8200 Ludersdorf-Wilfersdorf, Flöcking 148</v>
      </c>
    </row>
    <row r="841" spans="1:7" x14ac:dyDescent="0.3">
      <c r="A841">
        <v>61746801</v>
      </c>
      <c r="B841">
        <v>61746</v>
      </c>
      <c r="C841" t="s">
        <v>1883</v>
      </c>
      <c r="D841" t="s">
        <v>1884</v>
      </c>
      <c r="E841" t="s">
        <v>1885</v>
      </c>
      <c r="F841" t="s">
        <v>1886</v>
      </c>
      <c r="G841" t="str">
        <f t="shared" si="13"/>
        <v>Kinderkrippe  Röm.-kath. Pfarre St. Margarethen an der Raab, 8321 St. Margarethen an der Raab, St. Margarethen an der Raab 42a</v>
      </c>
    </row>
    <row r="842" spans="1:7" x14ac:dyDescent="0.3">
      <c r="A842">
        <v>61736001</v>
      </c>
      <c r="B842">
        <v>61763</v>
      </c>
      <c r="C842" t="s">
        <v>1887</v>
      </c>
      <c r="D842" t="s">
        <v>1888</v>
      </c>
      <c r="E842" t="s">
        <v>1889</v>
      </c>
      <c r="F842" t="s">
        <v>1890</v>
      </c>
      <c r="G842" t="str">
        <f t="shared" si="13"/>
        <v>Kindergarten  Marktgemeinde Passail, 8162 Passail, Weizer Straße 79</v>
      </c>
    </row>
    <row r="843" spans="1:7" x14ac:dyDescent="0.3">
      <c r="A843">
        <v>61719003</v>
      </c>
      <c r="B843">
        <v>61719</v>
      </c>
      <c r="C843" t="s">
        <v>1892</v>
      </c>
      <c r="D843" t="s">
        <v>1848</v>
      </c>
      <c r="E843" t="s">
        <v>1893</v>
      </c>
      <c r="F843" t="s">
        <v>1894</v>
      </c>
      <c r="G843" t="str">
        <f t="shared" si="13"/>
        <v>Kindergarten  Gemeinde Hofstätten an der Raab, 8200 Hofstätten an der Raab, Pirching 80</v>
      </c>
    </row>
    <row r="844" spans="1:7" x14ac:dyDescent="0.3">
      <c r="A844">
        <v>61719801</v>
      </c>
      <c r="B844">
        <v>61719</v>
      </c>
      <c r="C844" t="s">
        <v>1892</v>
      </c>
      <c r="D844" t="s">
        <v>1848</v>
      </c>
      <c r="E844" t="s">
        <v>1893</v>
      </c>
      <c r="F844" t="s">
        <v>1895</v>
      </c>
      <c r="G844" t="str">
        <f t="shared" si="13"/>
        <v>Kinderkrippe  Gemeinde Hofstätten an der Raab, 8200 Hofstätten an der Raab, Pirching 80</v>
      </c>
    </row>
    <row r="845" spans="1:7" x14ac:dyDescent="0.3">
      <c r="A845">
        <v>61756801</v>
      </c>
      <c r="B845">
        <v>61756</v>
      </c>
      <c r="C845" t="s">
        <v>1896</v>
      </c>
      <c r="D845" t="s">
        <v>1842</v>
      </c>
      <c r="E845" t="s">
        <v>1843</v>
      </c>
      <c r="F845" t="s">
        <v>1866</v>
      </c>
      <c r="G845" t="str">
        <f t="shared" si="13"/>
        <v>Kinderkrippe  Marktgemeinde Anger, 8184 Anger, Baierdorf-Umgebung 205</v>
      </c>
    </row>
    <row r="846" spans="1:7" x14ac:dyDescent="0.3">
      <c r="A846">
        <v>61758801</v>
      </c>
      <c r="B846">
        <v>61758</v>
      </c>
      <c r="C846" t="s">
        <v>1897</v>
      </c>
      <c r="D846" t="s">
        <v>1898</v>
      </c>
      <c r="E846" t="s">
        <v>1899</v>
      </c>
      <c r="F846" t="s">
        <v>1900</v>
      </c>
      <c r="G846" t="str">
        <f t="shared" si="13"/>
        <v>Kinderkrippe  Gemeinde Fladnitz an der Teichalm, 8163 Fladnitz an der Teichalm, Fladnitz/Teichalm 27a</v>
      </c>
    </row>
    <row r="847" spans="1:7" x14ac:dyDescent="0.3">
      <c r="A847">
        <v>61763801</v>
      </c>
      <c r="B847">
        <v>61763</v>
      </c>
      <c r="C847" t="s">
        <v>1887</v>
      </c>
      <c r="D847" t="s">
        <v>1888</v>
      </c>
      <c r="E847" t="s">
        <v>1889</v>
      </c>
      <c r="F847" t="s">
        <v>1901</v>
      </c>
      <c r="G847" t="str">
        <f t="shared" si="13"/>
        <v>Kinderkrippe  Marktgemeinde Passail, 8162 Passail, Weizer Straße 79</v>
      </c>
    </row>
    <row r="848" spans="1:7" x14ac:dyDescent="0.3">
      <c r="A848">
        <v>61748805</v>
      </c>
      <c r="B848">
        <v>61748</v>
      </c>
      <c r="C848" t="s">
        <v>1902</v>
      </c>
      <c r="D848" t="s">
        <v>1903</v>
      </c>
      <c r="E848" t="s">
        <v>1904</v>
      </c>
      <c r="F848" t="s">
        <v>1905</v>
      </c>
      <c r="G848" t="str">
        <f t="shared" si="13"/>
        <v>Kinderkrippe  Marktgemeinde Sinabelkirchen, 8261 Sinabelkirchen, Sinabelkirchen 17</v>
      </c>
    </row>
    <row r="849" spans="1:7" x14ac:dyDescent="0.3">
      <c r="A849">
        <v>61740001</v>
      </c>
      <c r="B849">
        <v>61740</v>
      </c>
      <c r="C849" t="s">
        <v>1906</v>
      </c>
      <c r="D849" t="s">
        <v>1859</v>
      </c>
      <c r="E849" t="s">
        <v>1860</v>
      </c>
      <c r="F849" t="s">
        <v>1907</v>
      </c>
      <c r="G849" t="str">
        <f t="shared" si="13"/>
        <v>Kindergarten  Gemeinde Puch bei Weiz, 8182 Puch bei Weiz, Puch 103</v>
      </c>
    </row>
    <row r="850" spans="1:7" x14ac:dyDescent="0.3">
      <c r="A850">
        <v>61746002</v>
      </c>
      <c r="B850">
        <v>61746</v>
      </c>
      <c r="C850" t="s">
        <v>1908</v>
      </c>
      <c r="D850" t="s">
        <v>1884</v>
      </c>
      <c r="E850" t="s">
        <v>1885</v>
      </c>
      <c r="F850" t="s">
        <v>1909</v>
      </c>
      <c r="G850" t="str">
        <f t="shared" si="13"/>
        <v>Kindergarten  Röm.-kath. Pfarre St. Margarethen an der Raab, 8321 St. Margarethen an der Raab, St. Margarethen an der Raab 35</v>
      </c>
    </row>
    <row r="851" spans="1:7" x14ac:dyDescent="0.3">
      <c r="A851">
        <v>61730001</v>
      </c>
      <c r="B851">
        <v>61730</v>
      </c>
      <c r="C851" t="s">
        <v>1910</v>
      </c>
      <c r="D851" t="s">
        <v>1834</v>
      </c>
      <c r="E851" t="s">
        <v>1911</v>
      </c>
      <c r="F851" t="s">
        <v>1912</v>
      </c>
      <c r="G851" t="str">
        <f t="shared" si="13"/>
        <v>Kindergarten  Gemeinde Mortantsch, 8160 Mortantsch, Göttelsberg 160</v>
      </c>
    </row>
    <row r="852" spans="1:7" x14ac:dyDescent="0.3">
      <c r="A852">
        <v>61708002</v>
      </c>
      <c r="B852">
        <v>61708</v>
      </c>
      <c r="C852" t="s">
        <v>1913</v>
      </c>
      <c r="D852" t="s">
        <v>1914</v>
      </c>
      <c r="E852" t="s">
        <v>1915</v>
      </c>
      <c r="F852" t="s">
        <v>1916</v>
      </c>
      <c r="G852" t="str">
        <f t="shared" si="13"/>
        <v>Kindergarten  Gemeinde Fischbach, 8654 Fischbach, Fischbach 11</v>
      </c>
    </row>
    <row r="853" spans="1:7" x14ac:dyDescent="0.3">
      <c r="A853">
        <v>61717001</v>
      </c>
      <c r="B853">
        <v>61757</v>
      </c>
      <c r="C853" t="s">
        <v>1919</v>
      </c>
      <c r="D853" t="s">
        <v>1920</v>
      </c>
      <c r="E853" t="s">
        <v>1875</v>
      </c>
      <c r="F853" t="s">
        <v>1876</v>
      </c>
      <c r="G853" t="str">
        <f t="shared" si="13"/>
        <v>Kindergarten  Marktgemeinde Birkfeld , 8190 Birkfeld, Haslau 84</v>
      </c>
    </row>
    <row r="854" spans="1:7" x14ac:dyDescent="0.3">
      <c r="A854">
        <v>61715002</v>
      </c>
      <c r="B854">
        <v>61761</v>
      </c>
      <c r="C854" t="s">
        <v>1921</v>
      </c>
      <c r="D854" t="s">
        <v>1834</v>
      </c>
      <c r="E854" t="s">
        <v>1922</v>
      </c>
      <c r="F854" t="s">
        <v>1923</v>
      </c>
      <c r="G854" t="str">
        <f t="shared" si="13"/>
        <v>Kindergarten  Gemeinde Gutenberg-Stenzengreith, 8160 Gutenberg-Stenzengreith, Garrach 60</v>
      </c>
    </row>
    <row r="855" spans="1:7" x14ac:dyDescent="0.3">
      <c r="A855">
        <v>61743001</v>
      </c>
      <c r="B855">
        <v>61743</v>
      </c>
      <c r="C855" t="s">
        <v>1924</v>
      </c>
      <c r="D855" t="s">
        <v>1925</v>
      </c>
      <c r="E855" t="s">
        <v>1926</v>
      </c>
      <c r="F855" t="s">
        <v>1927</v>
      </c>
      <c r="G855" t="str">
        <f t="shared" si="13"/>
        <v>Kindergarten  Gemeinde Rettenegg, 8674 Rettenegg, Rettenegg 84</v>
      </c>
    </row>
    <row r="856" spans="1:7" x14ac:dyDescent="0.3">
      <c r="A856">
        <v>61718001</v>
      </c>
      <c r="B856">
        <v>62266</v>
      </c>
      <c r="C856" t="s">
        <v>1867</v>
      </c>
      <c r="D856" t="s">
        <v>1868</v>
      </c>
      <c r="E856" t="s">
        <v>1869</v>
      </c>
      <c r="F856" t="s">
        <v>1928</v>
      </c>
      <c r="G856" t="str">
        <f t="shared" si="13"/>
        <v>Kindergarten  Gemeinde Feistritztal, 8221 Feistritztal, Hirnsdorf 167</v>
      </c>
    </row>
    <row r="857" spans="1:7" x14ac:dyDescent="0.3">
      <c r="A857">
        <v>61704001</v>
      </c>
      <c r="B857">
        <v>61756</v>
      </c>
      <c r="C857" t="s">
        <v>1896</v>
      </c>
      <c r="D857" t="s">
        <v>1842</v>
      </c>
      <c r="E857" t="s">
        <v>1843</v>
      </c>
      <c r="F857" t="s">
        <v>1844</v>
      </c>
      <c r="G857" t="str">
        <f t="shared" si="13"/>
        <v>Kindergarten  Marktgemeinde Anger, 8184 Anger, Baierdorf-Umgebung 205</v>
      </c>
    </row>
    <row r="858" spans="1:7" x14ac:dyDescent="0.3">
      <c r="A858">
        <v>61755005</v>
      </c>
      <c r="B858">
        <v>61766</v>
      </c>
      <c r="C858" t="s">
        <v>1929</v>
      </c>
      <c r="D858" t="s">
        <v>1834</v>
      </c>
      <c r="E858" t="s">
        <v>1838</v>
      </c>
      <c r="F858" t="s">
        <v>1930</v>
      </c>
      <c r="G858" t="str">
        <f t="shared" si="13"/>
        <v>Kindergarten  Stadt Weiz, 8160 Weiz, Hofstattgasse 8</v>
      </c>
    </row>
    <row r="859" spans="1:7" x14ac:dyDescent="0.3">
      <c r="A859">
        <v>61748001</v>
      </c>
      <c r="B859">
        <v>61748</v>
      </c>
      <c r="C859" t="s">
        <v>1931</v>
      </c>
      <c r="D859" t="s">
        <v>1903</v>
      </c>
      <c r="E859" t="s">
        <v>1904</v>
      </c>
      <c r="F859" t="s">
        <v>1932</v>
      </c>
      <c r="G859" t="str">
        <f t="shared" si="13"/>
        <v>Kindergarten  Marktgemeinde Sinabelkirchen, 8261 Sinabelkirchen, Sinabelkirchen 75</v>
      </c>
    </row>
    <row r="860" spans="1:7" x14ac:dyDescent="0.3">
      <c r="A860">
        <v>61723001</v>
      </c>
      <c r="B860">
        <v>61766</v>
      </c>
      <c r="C860" t="s">
        <v>1933</v>
      </c>
      <c r="D860" t="s">
        <v>1834</v>
      </c>
      <c r="E860" t="s">
        <v>1838</v>
      </c>
      <c r="F860" t="s">
        <v>1930</v>
      </c>
      <c r="G860" t="str">
        <f t="shared" si="13"/>
        <v>Kindergarten  Stadt Weiz, 8160 Weiz, Krottendorfer Hauptstraße 5</v>
      </c>
    </row>
    <row r="861" spans="1:7" x14ac:dyDescent="0.3">
      <c r="A861">
        <v>61710002</v>
      </c>
      <c r="B861">
        <v>61710</v>
      </c>
      <c r="C861" t="s">
        <v>1934</v>
      </c>
      <c r="D861" t="s">
        <v>1935</v>
      </c>
      <c r="E861" t="s">
        <v>1936</v>
      </c>
      <c r="F861" t="s">
        <v>1937</v>
      </c>
      <c r="G861" t="str">
        <f t="shared" si="13"/>
        <v>Kindergarten  Gemeinde Floing, 8183 Floing, Lebing 100</v>
      </c>
    </row>
    <row r="862" spans="1:7" x14ac:dyDescent="0.3">
      <c r="A862">
        <v>61750001</v>
      </c>
      <c r="B862">
        <v>61750</v>
      </c>
      <c r="C862" t="s">
        <v>1938</v>
      </c>
      <c r="D862" t="s">
        <v>1939</v>
      </c>
      <c r="E862" t="s">
        <v>1940</v>
      </c>
      <c r="F862" t="s">
        <v>2255</v>
      </c>
      <c r="G862" t="str">
        <f t="shared" si="13"/>
        <v>Kindergarten  Gemeinde Strallegg, 8192 Strallegg, Strallegg 99</v>
      </c>
    </row>
    <row r="863" spans="1:7" x14ac:dyDescent="0.3">
      <c r="A863">
        <v>61755006</v>
      </c>
      <c r="B863">
        <v>61766</v>
      </c>
      <c r="C863" t="s">
        <v>1941</v>
      </c>
      <c r="D863" t="s">
        <v>1834</v>
      </c>
      <c r="E863" t="s">
        <v>1838</v>
      </c>
      <c r="F863" t="s">
        <v>1930</v>
      </c>
      <c r="G863" t="str">
        <f t="shared" si="13"/>
        <v>Kindergarten  Stadt Weiz, 8160 Weiz, Schnitzlergasse 25</v>
      </c>
    </row>
    <row r="864" spans="1:7" x14ac:dyDescent="0.3">
      <c r="A864">
        <v>61706001</v>
      </c>
      <c r="B864">
        <v>61765</v>
      </c>
      <c r="C864" t="s">
        <v>1942</v>
      </c>
      <c r="D864" t="s">
        <v>1834</v>
      </c>
      <c r="E864" t="s">
        <v>1864</v>
      </c>
      <c r="F864" t="s">
        <v>1943</v>
      </c>
      <c r="G864" t="str">
        <f t="shared" si="13"/>
        <v>Kindergarten  Marktgemeinde Sankt Ruprecht an der Raab, 8160 Sankt Ruprecht an der Raab, Etzersdorf 51</v>
      </c>
    </row>
    <row r="865" spans="1:7" x14ac:dyDescent="0.3">
      <c r="A865">
        <v>61745001</v>
      </c>
      <c r="B865">
        <v>61745</v>
      </c>
      <c r="C865" t="s">
        <v>1944</v>
      </c>
      <c r="D865" t="s">
        <v>1945</v>
      </c>
      <c r="E865" t="s">
        <v>1946</v>
      </c>
      <c r="F865" t="s">
        <v>1947</v>
      </c>
      <c r="G865" t="str">
        <f t="shared" si="13"/>
        <v>Kindergarten  Gemeinde Sankt Kathrein am Offenegg, 8171 Sankt Kathrein am Offenegg, Dorf 99a</v>
      </c>
    </row>
    <row r="866" spans="1:7" x14ac:dyDescent="0.3">
      <c r="A866">
        <v>61755007</v>
      </c>
      <c r="B866">
        <v>61766</v>
      </c>
      <c r="C866" t="s">
        <v>1948</v>
      </c>
      <c r="D866" t="s">
        <v>1834</v>
      </c>
      <c r="E866" t="s">
        <v>1838</v>
      </c>
      <c r="F866" t="s">
        <v>1949</v>
      </c>
      <c r="G866" t="str">
        <f t="shared" si="13"/>
        <v>Kindergarten  Röm.-kath. Pfarre Weiz, 8160 Weiz, Pestalozzigasse 25</v>
      </c>
    </row>
    <row r="867" spans="1:7" x14ac:dyDescent="0.3">
      <c r="A867">
        <v>61728002</v>
      </c>
      <c r="B867">
        <v>61728</v>
      </c>
      <c r="C867" t="s">
        <v>1950</v>
      </c>
      <c r="D867" t="s">
        <v>1920</v>
      </c>
      <c r="E867" t="s">
        <v>1951</v>
      </c>
      <c r="F867" t="s">
        <v>1952</v>
      </c>
      <c r="G867" t="str">
        <f t="shared" si="13"/>
        <v>Kindergarten  Gemeinde Miesenbach bei Birkfeld, 8190 Miesenbach bei Birkfeld, Dorfviertel 81</v>
      </c>
    </row>
    <row r="868" spans="1:7" x14ac:dyDescent="0.3">
      <c r="A868">
        <v>61721002</v>
      </c>
      <c r="B868">
        <v>61762</v>
      </c>
      <c r="C868" t="s">
        <v>2254</v>
      </c>
      <c r="D868" t="s">
        <v>2120</v>
      </c>
      <c r="E868" t="s">
        <v>2121</v>
      </c>
      <c r="F868" t="s">
        <v>2122</v>
      </c>
      <c r="G868" t="str">
        <f t="shared" si="13"/>
        <v>Kindergarten  Gemeinde Ilztal, 8211 Ilztal, Prebensdorf 72</v>
      </c>
    </row>
    <row r="869" spans="1:7" x14ac:dyDescent="0.3">
      <c r="A869">
        <v>61755008</v>
      </c>
      <c r="B869">
        <v>61766</v>
      </c>
      <c r="C869" t="s">
        <v>1845</v>
      </c>
      <c r="D869" t="s">
        <v>1834</v>
      </c>
      <c r="E869" t="s">
        <v>1838</v>
      </c>
      <c r="F869" t="s">
        <v>1930</v>
      </c>
      <c r="G869" t="str">
        <f t="shared" si="13"/>
        <v>Kindergarten  Stadt Weiz, 8160 Weiz, Hanna und Paul-Gasser-Gasse 4</v>
      </c>
    </row>
    <row r="870" spans="1:7" x14ac:dyDescent="0.3">
      <c r="A870">
        <v>61742001</v>
      </c>
      <c r="B870">
        <v>61764</v>
      </c>
      <c r="C870" t="s">
        <v>1953</v>
      </c>
      <c r="D870" t="s">
        <v>1855</v>
      </c>
      <c r="E870" t="s">
        <v>1881</v>
      </c>
      <c r="F870" t="s">
        <v>1954</v>
      </c>
      <c r="G870" t="str">
        <f t="shared" si="13"/>
        <v>Kindergarten  Marktgemeinde Pischelsdorf am Kulm, 8212 Pischelsdorf am Kulm, Reichendorf 25</v>
      </c>
    </row>
    <row r="871" spans="1:7" x14ac:dyDescent="0.3">
      <c r="A871">
        <v>61747002</v>
      </c>
      <c r="B871">
        <v>61765</v>
      </c>
      <c r="C871" t="s">
        <v>1862</v>
      </c>
      <c r="D871" t="s">
        <v>1863</v>
      </c>
      <c r="E871" t="s">
        <v>1864</v>
      </c>
      <c r="F871" t="s">
        <v>1943</v>
      </c>
      <c r="G871" t="str">
        <f t="shared" si="13"/>
        <v>Kindergarten  Marktgemeinde Sankt Ruprecht an der Raab, 8181 Sankt Ruprecht an der Raab, Fünfingerstraße 127</v>
      </c>
    </row>
    <row r="872" spans="1:7" x14ac:dyDescent="0.3">
      <c r="A872">
        <v>61754004</v>
      </c>
      <c r="B872">
        <v>61757</v>
      </c>
      <c r="C872" t="s">
        <v>1955</v>
      </c>
      <c r="D872" t="s">
        <v>1920</v>
      </c>
      <c r="E872" t="s">
        <v>1875</v>
      </c>
      <c r="F872" t="s">
        <v>1876</v>
      </c>
      <c r="G872" t="str">
        <f t="shared" si="13"/>
        <v>Kindergarten  Marktgemeinde Birkfeld , 8190 Birkfeld, Waisenegg 230</v>
      </c>
    </row>
    <row r="873" spans="1:7" x14ac:dyDescent="0.3">
      <c r="A873">
        <v>61705002</v>
      </c>
      <c r="B873">
        <v>61757</v>
      </c>
      <c r="C873" t="s">
        <v>1956</v>
      </c>
      <c r="D873" t="s">
        <v>1920</v>
      </c>
      <c r="E873" t="s">
        <v>1875</v>
      </c>
      <c r="F873" t="s">
        <v>1876</v>
      </c>
      <c r="G873" t="str">
        <f t="shared" si="13"/>
        <v>Kindergarten  Marktgemeinde Birkfeld , 8190 Birkfeld, Birkengasse 3</v>
      </c>
    </row>
    <row r="874" spans="1:7" x14ac:dyDescent="0.3">
      <c r="A874">
        <v>61744001</v>
      </c>
      <c r="B874">
        <v>61744</v>
      </c>
      <c r="C874" t="s">
        <v>1957</v>
      </c>
      <c r="D874" t="s">
        <v>1958</v>
      </c>
      <c r="E874" t="s">
        <v>1959</v>
      </c>
      <c r="F874" t="s">
        <v>1960</v>
      </c>
      <c r="G874" t="str">
        <f t="shared" si="13"/>
        <v>Kindergarten  Gemeinde Sankt Kathrein am Hauenstein, 8672 St. Kathrein am Hauenstein, St. Kathrein 150</v>
      </c>
    </row>
    <row r="875" spans="1:7" x14ac:dyDescent="0.3">
      <c r="A875">
        <v>61746003</v>
      </c>
      <c r="B875">
        <v>61746</v>
      </c>
      <c r="C875" t="s">
        <v>1961</v>
      </c>
      <c r="D875" t="s">
        <v>1884</v>
      </c>
      <c r="E875" t="s">
        <v>1885</v>
      </c>
      <c r="F875" t="s">
        <v>1962</v>
      </c>
      <c r="G875" t="str">
        <f t="shared" si="13"/>
        <v>Kindergarten  Verein "Bunte Knöpfe", 8321 St. Margarethen an der Raab, St. Margarethen an der Raab 4</v>
      </c>
    </row>
    <row r="876" spans="1:7" x14ac:dyDescent="0.3">
      <c r="A876">
        <v>61732001</v>
      </c>
      <c r="B876">
        <v>61756</v>
      </c>
      <c r="C876" t="s">
        <v>1963</v>
      </c>
      <c r="D876" t="s">
        <v>1964</v>
      </c>
      <c r="E876" t="s">
        <v>1843</v>
      </c>
      <c r="F876" t="s">
        <v>1844</v>
      </c>
      <c r="G876" t="str">
        <f t="shared" si="13"/>
        <v>Kindergarten  Marktgemeinde Anger, 8172 Anger, Naintsch 130</v>
      </c>
    </row>
    <row r="877" spans="1:7" x14ac:dyDescent="0.3">
      <c r="A877">
        <v>61709003</v>
      </c>
      <c r="B877">
        <v>61758</v>
      </c>
      <c r="C877" t="s">
        <v>1897</v>
      </c>
      <c r="D877" t="s">
        <v>1898</v>
      </c>
      <c r="E877" t="s">
        <v>1899</v>
      </c>
      <c r="F877" t="s">
        <v>1965</v>
      </c>
      <c r="G877" t="str">
        <f t="shared" si="13"/>
        <v>Kindergarten  Gemeinde Fladnitz an der Teichalm, 8163 Fladnitz an der Teichalm, Fladnitz/Teichalm 27a</v>
      </c>
    </row>
    <row r="878" spans="1:7" x14ac:dyDescent="0.3">
      <c r="A878">
        <v>61720003</v>
      </c>
      <c r="B878">
        <v>61763</v>
      </c>
      <c r="C878" t="s">
        <v>1966</v>
      </c>
      <c r="D878" t="s">
        <v>1888</v>
      </c>
      <c r="E878" t="s">
        <v>1889</v>
      </c>
      <c r="F878" t="s">
        <v>1890</v>
      </c>
      <c r="G878" t="str">
        <f t="shared" si="13"/>
        <v>Kindergarten  Marktgemeinde Passail, 8162 Passail, Auen 50</v>
      </c>
    </row>
    <row r="879" spans="1:7" x14ac:dyDescent="0.3">
      <c r="A879">
        <v>61711002</v>
      </c>
      <c r="B879">
        <v>61711</v>
      </c>
      <c r="C879" t="s">
        <v>2253</v>
      </c>
      <c r="D879" t="s">
        <v>1967</v>
      </c>
      <c r="E879" t="s">
        <v>1968</v>
      </c>
      <c r="F879" t="s">
        <v>1969</v>
      </c>
      <c r="G879" t="str">
        <f t="shared" si="13"/>
        <v>Kindergarten  Verein "Wiki Gasen", 8616 Gasen, Dorfplatz 3a</v>
      </c>
    </row>
    <row r="880" spans="1:7" x14ac:dyDescent="0.3">
      <c r="A880">
        <v>61727001</v>
      </c>
      <c r="B880">
        <v>61727</v>
      </c>
      <c r="C880" t="s">
        <v>1877</v>
      </c>
      <c r="D880" t="s">
        <v>1848</v>
      </c>
      <c r="E880" t="s">
        <v>1878</v>
      </c>
      <c r="F880" t="s">
        <v>1970</v>
      </c>
      <c r="G880" t="str">
        <f t="shared" si="13"/>
        <v>Kindergarten  Gemeinde Ludersdorf-Wilfersdorf, 8200 Ludersdorf-Wilfersdorf, Flöcking 148</v>
      </c>
    </row>
    <row r="881" spans="1:7" x14ac:dyDescent="0.3">
      <c r="A881">
        <v>61703002</v>
      </c>
      <c r="B881">
        <v>61763</v>
      </c>
      <c r="C881" t="s">
        <v>1971</v>
      </c>
      <c r="D881" t="s">
        <v>1888</v>
      </c>
      <c r="E881" t="s">
        <v>1889</v>
      </c>
      <c r="F881" t="s">
        <v>1890</v>
      </c>
      <c r="G881" t="str">
        <f t="shared" si="13"/>
        <v>Kindergarten  Marktgemeinde Passail, 8162 Passail, Arzberg 3</v>
      </c>
    </row>
    <row r="882" spans="1:7" x14ac:dyDescent="0.3">
      <c r="A882">
        <v>61727502</v>
      </c>
      <c r="B882">
        <v>61727</v>
      </c>
      <c r="C882" t="s">
        <v>1877</v>
      </c>
      <c r="D882" t="s">
        <v>1848</v>
      </c>
      <c r="E882" t="s">
        <v>1878</v>
      </c>
      <c r="F882" t="s">
        <v>2352</v>
      </c>
      <c r="G882" t="str">
        <f t="shared" si="13"/>
        <v>Hort  Gemeinde Ludersdorf-Wilfersdorf, 8200 Ludersdorf-Wilfersdorf, Flöcking 148</v>
      </c>
    </row>
    <row r="883" spans="1:7" x14ac:dyDescent="0.3">
      <c r="A883">
        <v>61737002</v>
      </c>
      <c r="B883">
        <v>61764</v>
      </c>
      <c r="C883" t="s">
        <v>1880</v>
      </c>
      <c r="D883" t="s">
        <v>1855</v>
      </c>
      <c r="E883" t="s">
        <v>1881</v>
      </c>
      <c r="F883" t="s">
        <v>1954</v>
      </c>
      <c r="G883" t="str">
        <f t="shared" si="13"/>
        <v>Kindergarten  Marktgemeinde Pischelsdorf am Kulm, 8212 Pischelsdorf am Kulm, Pischelsdorf 461</v>
      </c>
    </row>
    <row r="884" spans="1:7" x14ac:dyDescent="0.3">
      <c r="A884">
        <v>61701002</v>
      </c>
      <c r="B884">
        <v>61701</v>
      </c>
      <c r="C884" t="s">
        <v>1847</v>
      </c>
      <c r="D884" t="s">
        <v>1848</v>
      </c>
      <c r="E884" t="s">
        <v>1849</v>
      </c>
      <c r="F884" t="s">
        <v>1972</v>
      </c>
      <c r="G884" t="str">
        <f t="shared" si="13"/>
        <v>Kindergarten  Gemeinde Albersdorf-Prebuch, 8200 Albersdorf-Prebuch, Albersdorf 160</v>
      </c>
    </row>
    <row r="885" spans="1:7" x14ac:dyDescent="0.3">
      <c r="A885">
        <v>61755801</v>
      </c>
      <c r="B885">
        <v>61766</v>
      </c>
      <c r="C885" t="s">
        <v>1948</v>
      </c>
      <c r="D885" t="s">
        <v>1834</v>
      </c>
      <c r="E885" t="s">
        <v>1838</v>
      </c>
      <c r="F885" t="s">
        <v>1846</v>
      </c>
      <c r="G885" t="str">
        <f t="shared" si="13"/>
        <v>Kinderkrippe  Stadt Weiz, 8160 Weiz, Pestalozzigasse 25</v>
      </c>
    </row>
    <row r="886" spans="1:7" x14ac:dyDescent="0.3">
      <c r="A886">
        <v>62034001</v>
      </c>
      <c r="B886">
        <v>62034</v>
      </c>
      <c r="C886" t="s">
        <v>2353</v>
      </c>
      <c r="D886" t="s">
        <v>1973</v>
      </c>
      <c r="E886" t="s">
        <v>1974</v>
      </c>
      <c r="F886" t="s">
        <v>1975</v>
      </c>
      <c r="G886" t="str">
        <f t="shared" si="13"/>
        <v>Kindergarten  Marktgemeinde Seckau, 8732 Seckau, Benediktstraße 1</v>
      </c>
    </row>
    <row r="887" spans="1:7" x14ac:dyDescent="0.3">
      <c r="A887">
        <v>62048801</v>
      </c>
      <c r="B887">
        <v>62048</v>
      </c>
      <c r="C887" t="s">
        <v>1161</v>
      </c>
      <c r="D887" t="s">
        <v>1111</v>
      </c>
      <c r="E887" t="s">
        <v>1112</v>
      </c>
      <c r="F887" t="s">
        <v>1976</v>
      </c>
      <c r="G887" t="str">
        <f t="shared" si="13"/>
        <v>Kinderkrippe  Marktgemeinde Weißkirchen in Steiermark, 8741 Weißkirchen in Steiermark, Eppenstein 3</v>
      </c>
    </row>
    <row r="888" spans="1:7" x14ac:dyDescent="0.3">
      <c r="A888">
        <v>62128801</v>
      </c>
      <c r="B888">
        <v>62128</v>
      </c>
      <c r="C888" t="s">
        <v>519</v>
      </c>
      <c r="D888" t="s">
        <v>520</v>
      </c>
      <c r="E888" t="s">
        <v>521</v>
      </c>
      <c r="F888" t="s">
        <v>1977</v>
      </c>
      <c r="G888" t="str">
        <f t="shared" si="13"/>
        <v>Kinderkrippe  Röm.-kath. Pfarre St. Lorenzen im Mürztal, 8642 Sankt Lorenzen im Mürztal, Hauptstraße 3</v>
      </c>
    </row>
    <row r="889" spans="1:7" x14ac:dyDescent="0.3">
      <c r="A889">
        <v>62125001</v>
      </c>
      <c r="B889">
        <v>62125</v>
      </c>
      <c r="C889" t="s">
        <v>1978</v>
      </c>
      <c r="D889" t="s">
        <v>832</v>
      </c>
      <c r="E889" t="s">
        <v>531</v>
      </c>
      <c r="F889" t="s">
        <v>1979</v>
      </c>
      <c r="G889" t="str">
        <f t="shared" si="13"/>
        <v>Kindergarten  Gemeinde Pernegg an der Mur, 8131 Pernegg an der Mur, Neue Welt 16</v>
      </c>
    </row>
    <row r="890" spans="1:7" x14ac:dyDescent="0.3">
      <c r="A890">
        <v>62141802</v>
      </c>
      <c r="B890">
        <v>62141</v>
      </c>
      <c r="C890" t="s">
        <v>1980</v>
      </c>
      <c r="D890" t="s">
        <v>1599</v>
      </c>
      <c r="E890" t="s">
        <v>1600</v>
      </c>
      <c r="F890" t="s">
        <v>1981</v>
      </c>
      <c r="G890" t="str">
        <f t="shared" si="13"/>
        <v>Kinderkrippe  Stadt Kindberg, 8652 Kindberg, Auweg 1</v>
      </c>
    </row>
    <row r="891" spans="1:7" x14ac:dyDescent="0.3">
      <c r="A891">
        <v>62216801</v>
      </c>
      <c r="B891">
        <v>62216</v>
      </c>
      <c r="C891" t="s">
        <v>779</v>
      </c>
      <c r="D891" t="s">
        <v>780</v>
      </c>
      <c r="E891" t="s">
        <v>781</v>
      </c>
      <c r="F891" t="s">
        <v>1982</v>
      </c>
      <c r="G891" t="str">
        <f t="shared" si="13"/>
        <v>Kinderkrippe  Röm.-kath. Pfarre Großsteinbach, 8265 Großsteinbach, Großsteinbach 5</v>
      </c>
    </row>
    <row r="892" spans="1:7" x14ac:dyDescent="0.3">
      <c r="A892">
        <v>62223801</v>
      </c>
      <c r="B892">
        <v>62271</v>
      </c>
      <c r="C892" t="s">
        <v>754</v>
      </c>
      <c r="D892" t="s">
        <v>755</v>
      </c>
      <c r="E892" t="s">
        <v>756</v>
      </c>
      <c r="F892" t="s">
        <v>1983</v>
      </c>
      <c r="G892" t="str">
        <f t="shared" si="13"/>
        <v>Kinderkrippe  Marktgemeinde Ilz, 8262 Ilz, Ilz 196</v>
      </c>
    </row>
    <row r="893" spans="1:7" x14ac:dyDescent="0.3">
      <c r="A893">
        <v>62258801</v>
      </c>
      <c r="B893">
        <v>62267</v>
      </c>
      <c r="C893" t="s">
        <v>770</v>
      </c>
      <c r="D893" t="s">
        <v>763</v>
      </c>
      <c r="E893" t="s">
        <v>747</v>
      </c>
      <c r="F893" t="s">
        <v>784</v>
      </c>
      <c r="G893" t="str">
        <f t="shared" si="13"/>
        <v>Kinderkrippe  Stadt Fürstenfeld, 8362 Fürstenfeld, Übersbach 2</v>
      </c>
    </row>
    <row r="894" spans="1:7" x14ac:dyDescent="0.3">
      <c r="A894">
        <v>62276801</v>
      </c>
      <c r="B894">
        <v>62276</v>
      </c>
      <c r="C894" t="s">
        <v>1076</v>
      </c>
      <c r="D894" t="s">
        <v>1077</v>
      </c>
      <c r="E894" t="s">
        <v>1078</v>
      </c>
      <c r="F894" t="s">
        <v>1984</v>
      </c>
      <c r="G894" t="str">
        <f t="shared" si="13"/>
        <v>Kinderkrippe  Gemeinde Rohr bei Hartberg, 8294 Rohr bei Hartberg, Unterrohr 315</v>
      </c>
    </row>
    <row r="895" spans="1:7" x14ac:dyDescent="0.3">
      <c r="A895">
        <v>62219801</v>
      </c>
      <c r="B895">
        <v>62219</v>
      </c>
      <c r="C895" t="s">
        <v>1094</v>
      </c>
      <c r="D895" t="s">
        <v>998</v>
      </c>
      <c r="E895" t="s">
        <v>999</v>
      </c>
      <c r="F895" t="s">
        <v>1985</v>
      </c>
      <c r="G895" t="str">
        <f t="shared" si="13"/>
        <v>Kinderkrippe  Oekopark Errichtungs GmbH, 8230 Hartberg, Am ÖKOPARK 23</v>
      </c>
    </row>
    <row r="896" spans="1:7" x14ac:dyDescent="0.3">
      <c r="A896">
        <v>62256801</v>
      </c>
      <c r="B896">
        <v>62256</v>
      </c>
      <c r="C896" t="s">
        <v>1023</v>
      </c>
      <c r="D896" t="s">
        <v>1024</v>
      </c>
      <c r="E896" t="s">
        <v>1025</v>
      </c>
      <c r="F896" t="s">
        <v>1986</v>
      </c>
      <c r="G896" t="str">
        <f t="shared" si="13"/>
        <v>Kinderkrippe  Gemeinde Stubenberg, 8223 Stubenberg, Stubenberg 178</v>
      </c>
    </row>
    <row r="897" spans="1:7" x14ac:dyDescent="0.3">
      <c r="A897">
        <v>62268801</v>
      </c>
      <c r="B897">
        <v>62268</v>
      </c>
      <c r="C897" t="s">
        <v>1080</v>
      </c>
      <c r="D897" t="s">
        <v>1081</v>
      </c>
      <c r="E897" t="s">
        <v>1082</v>
      </c>
      <c r="F897" t="s">
        <v>1987</v>
      </c>
      <c r="G897" t="str">
        <f t="shared" si="13"/>
        <v>Kinderkrippe  Marktgemeinde Grafendorf bei Hartberg, 8232 Grafendorf bei Hartberg, Schulstraße 138</v>
      </c>
    </row>
    <row r="898" spans="1:7" x14ac:dyDescent="0.3">
      <c r="A898">
        <v>62272801</v>
      </c>
      <c r="B898">
        <v>62272</v>
      </c>
      <c r="C898" t="s">
        <v>1988</v>
      </c>
      <c r="D898" t="s">
        <v>1020</v>
      </c>
      <c r="E898" t="s">
        <v>1021</v>
      </c>
      <c r="F898" t="s">
        <v>1989</v>
      </c>
      <c r="G898" t="str">
        <f t="shared" si="13"/>
        <v>Kinderkrippe  Marktgemeinde Kaindorf, 8224 Kaindorf, Kaindorf 388</v>
      </c>
    </row>
    <row r="899" spans="1:7" x14ac:dyDescent="0.3">
      <c r="A899">
        <v>62275801</v>
      </c>
      <c r="B899">
        <v>62275</v>
      </c>
      <c r="C899" t="s">
        <v>1990</v>
      </c>
      <c r="D899" t="s">
        <v>1004</v>
      </c>
      <c r="E899" t="s">
        <v>1005</v>
      </c>
      <c r="F899" t="s">
        <v>1991</v>
      </c>
      <c r="G899" t="str">
        <f t="shared" ref="G899:G962" si="14">F899&amp;", "&amp;D899&amp;" "&amp;E899&amp;", "&amp;C899</f>
        <v>Kinderkrippe  Marktgemeinde Pöllau, 8225 Pöllau, Obersaifen 200</v>
      </c>
    </row>
    <row r="900" spans="1:7" x14ac:dyDescent="0.3">
      <c r="A900">
        <v>62211801</v>
      </c>
      <c r="B900">
        <v>62211</v>
      </c>
      <c r="C900" t="s">
        <v>1052</v>
      </c>
      <c r="D900" t="s">
        <v>1053</v>
      </c>
      <c r="E900" t="s">
        <v>1054</v>
      </c>
      <c r="F900" t="s">
        <v>1992</v>
      </c>
      <c r="G900" t="str">
        <f t="shared" si="14"/>
        <v>Kinderkrippe  Stadt Friedberg, 8240 Friedberg, Ehrenschachen 67</v>
      </c>
    </row>
    <row r="901" spans="1:7" x14ac:dyDescent="0.3">
      <c r="A901">
        <v>62219001</v>
      </c>
      <c r="B901">
        <v>62219</v>
      </c>
      <c r="C901" t="s">
        <v>1993</v>
      </c>
      <c r="D901" t="s">
        <v>998</v>
      </c>
      <c r="E901" t="s">
        <v>999</v>
      </c>
      <c r="F901" t="s">
        <v>608</v>
      </c>
      <c r="G901" t="str">
        <f t="shared" si="14"/>
        <v>Kindergarten  Gem. Wohn- u. Siedlungsgenossenschaft Ennstal reg. Gen.m.b.H. Liezen, 8230 Hartberg, Krankenhausplatz 2</v>
      </c>
    </row>
    <row r="902" spans="1:7" x14ac:dyDescent="0.3">
      <c r="A902">
        <v>62219803</v>
      </c>
      <c r="B902">
        <v>62219</v>
      </c>
      <c r="C902" t="s">
        <v>1993</v>
      </c>
      <c r="D902" t="s">
        <v>998</v>
      </c>
      <c r="E902" t="s">
        <v>999</v>
      </c>
      <c r="F902" t="s">
        <v>567</v>
      </c>
      <c r="G902" t="str">
        <f t="shared" si="14"/>
        <v>Kinderkrippe  Gem. Wohn- u. Siedlungsgenossenschaft Ennstal reg. Gen.m.b.H. Liezen, 8230 Hartberg, Krankenhausplatz 2</v>
      </c>
    </row>
    <row r="903" spans="1:7" x14ac:dyDescent="0.3">
      <c r="A903">
        <v>62273801</v>
      </c>
      <c r="B903">
        <v>62273</v>
      </c>
      <c r="C903" t="s">
        <v>750</v>
      </c>
      <c r="D903" t="s">
        <v>751</v>
      </c>
      <c r="E903" t="s">
        <v>752</v>
      </c>
      <c r="F903" t="s">
        <v>1994</v>
      </c>
      <c r="G903" t="str">
        <f t="shared" si="14"/>
        <v>Kinderkrippe  Gemeinde Bad Loipersdorf, 8282 Loipersdorf bei Fürstenfeld, Schulstraße 207</v>
      </c>
    </row>
    <row r="904" spans="1:7" x14ac:dyDescent="0.3">
      <c r="A904">
        <v>62334001</v>
      </c>
      <c r="B904">
        <v>62382</v>
      </c>
      <c r="C904" t="s">
        <v>1995</v>
      </c>
      <c r="D904" t="s">
        <v>1996</v>
      </c>
      <c r="E904" t="s">
        <v>1997</v>
      </c>
      <c r="F904" t="s">
        <v>1998</v>
      </c>
      <c r="G904" t="str">
        <f t="shared" si="14"/>
        <v>Kindergarten  Gemeinde Kirchberg an der Raab, 8324 Kirchberg an der Raab, Kirchberg an der Raab 277</v>
      </c>
    </row>
    <row r="905" spans="1:7" x14ac:dyDescent="0.3">
      <c r="A905">
        <v>62334801</v>
      </c>
      <c r="B905">
        <v>62382</v>
      </c>
      <c r="C905" t="s">
        <v>1995</v>
      </c>
      <c r="D905" t="s">
        <v>1996</v>
      </c>
      <c r="E905" t="s">
        <v>1997</v>
      </c>
      <c r="F905" t="s">
        <v>1999</v>
      </c>
      <c r="G905" t="str">
        <f t="shared" si="14"/>
        <v>Kinderkrippe  Gemeinde Kirchberg an der Raab, 8324 Kirchberg an der Raab, Kirchberg an der Raab 277</v>
      </c>
    </row>
    <row r="906" spans="1:7" x14ac:dyDescent="0.3">
      <c r="A906">
        <v>62342801</v>
      </c>
      <c r="B906">
        <v>62375</v>
      </c>
      <c r="C906" t="s">
        <v>731</v>
      </c>
      <c r="D906" t="s">
        <v>720</v>
      </c>
      <c r="E906" t="s">
        <v>676</v>
      </c>
      <c r="F906" t="s">
        <v>738</v>
      </c>
      <c r="G906" t="str">
        <f t="shared" si="14"/>
        <v>Kinderkrippe  Gemeinde Bad Gleichenberg, 8344 Bad Gleichenberg, Merkendorf 123</v>
      </c>
    </row>
    <row r="907" spans="1:7" x14ac:dyDescent="0.3">
      <c r="A907">
        <v>62347001</v>
      </c>
      <c r="B907">
        <v>61061</v>
      </c>
      <c r="C907" t="s">
        <v>2266</v>
      </c>
      <c r="D907" t="s">
        <v>2000</v>
      </c>
      <c r="E907" t="s">
        <v>1233</v>
      </c>
      <c r="F907" t="s">
        <v>1234</v>
      </c>
      <c r="G907" t="str">
        <f t="shared" si="14"/>
        <v>Kindergarten  Marktgemeinde Straß in Steiermark, 8473 Straß in Steiermark, Schulweg 11</v>
      </c>
    </row>
    <row r="908" spans="1:7" x14ac:dyDescent="0.3">
      <c r="A908">
        <v>62347802</v>
      </c>
      <c r="B908">
        <v>61061</v>
      </c>
      <c r="C908" t="s">
        <v>2266</v>
      </c>
      <c r="D908" t="s">
        <v>2000</v>
      </c>
      <c r="E908" t="s">
        <v>1233</v>
      </c>
      <c r="F908" t="s">
        <v>1249</v>
      </c>
      <c r="G908" t="str">
        <f t="shared" si="14"/>
        <v>Kinderkrippe  Marktgemeinde Straß in Steiermark, 8473 Straß in Steiermark, Schulweg 11</v>
      </c>
    </row>
    <row r="909" spans="1:7" x14ac:dyDescent="0.3">
      <c r="A909">
        <v>62384801</v>
      </c>
      <c r="B909">
        <v>62384</v>
      </c>
      <c r="C909" t="s">
        <v>696</v>
      </c>
      <c r="D909" t="s">
        <v>697</v>
      </c>
      <c r="E909" t="s">
        <v>698</v>
      </c>
      <c r="F909" t="s">
        <v>2001</v>
      </c>
      <c r="G909" t="str">
        <f t="shared" si="14"/>
        <v>Kinderkrippe  Marktgemeinde Paldau, 8341 Paldau, Paldau 180</v>
      </c>
    </row>
    <row r="910" spans="1:7" x14ac:dyDescent="0.3">
      <c r="A910">
        <v>62377801</v>
      </c>
      <c r="B910">
        <v>62377</v>
      </c>
      <c r="C910" t="s">
        <v>2002</v>
      </c>
      <c r="D910" t="s">
        <v>1730</v>
      </c>
      <c r="E910" t="s">
        <v>1731</v>
      </c>
      <c r="F910" t="s">
        <v>2003</v>
      </c>
      <c r="G910" t="str">
        <f t="shared" si="14"/>
        <v>Kinderkrippe  Gemeinde Deutsch Goritz, 8483 Deutsch Goritz, Weixelbaum 51</v>
      </c>
    </row>
    <row r="911" spans="1:7" x14ac:dyDescent="0.3">
      <c r="A911">
        <v>62379801</v>
      </c>
      <c r="B911">
        <v>62379</v>
      </c>
      <c r="C911" t="s">
        <v>700</v>
      </c>
      <c r="D911" t="s">
        <v>659</v>
      </c>
      <c r="E911" t="s">
        <v>660</v>
      </c>
      <c r="F911" t="s">
        <v>2004</v>
      </c>
      <c r="G911" t="str">
        <f t="shared" si="14"/>
        <v>Kinderkrippe  DIGNUM Immobilien GmbH, 8330 Feldbach, Grazer Straße 15</v>
      </c>
    </row>
    <row r="912" spans="1:7" x14ac:dyDescent="0.3">
      <c r="A912">
        <v>60101458</v>
      </c>
      <c r="B912">
        <v>60101</v>
      </c>
      <c r="C912" t="s">
        <v>2005</v>
      </c>
      <c r="D912" t="s">
        <v>193</v>
      </c>
      <c r="E912" t="s">
        <v>181</v>
      </c>
      <c r="F912" t="s">
        <v>235</v>
      </c>
      <c r="G912" t="str">
        <f t="shared" si="14"/>
        <v>Kindergarten  GIP - Gemeinnützige Projekt GmbH, 8020 Graz, Waagner-Biro-Straße 111</v>
      </c>
    </row>
    <row r="913" spans="1:7" x14ac:dyDescent="0.3">
      <c r="A913">
        <v>60101460</v>
      </c>
      <c r="B913">
        <v>60101</v>
      </c>
      <c r="C913" t="s">
        <v>2006</v>
      </c>
      <c r="D913" t="s">
        <v>184</v>
      </c>
      <c r="E913" t="s">
        <v>181</v>
      </c>
      <c r="F913" t="s">
        <v>468</v>
      </c>
      <c r="G913" t="str">
        <f t="shared" si="14"/>
        <v>Kindergarten  Österr. Wohnbaugenossenschaft gemeinn. reg.Gen.m.b.H., 8041 Graz, Sternäckerweg 48a</v>
      </c>
    </row>
    <row r="914" spans="1:7" x14ac:dyDescent="0.3">
      <c r="A914">
        <v>60101463</v>
      </c>
      <c r="B914">
        <v>60101</v>
      </c>
      <c r="C914" t="s">
        <v>2007</v>
      </c>
      <c r="D914" t="s">
        <v>180</v>
      </c>
      <c r="E914" t="s">
        <v>181</v>
      </c>
      <c r="F914" t="s">
        <v>2008</v>
      </c>
      <c r="G914" t="str">
        <f t="shared" si="14"/>
        <v>Kindergarten  Bischöfliches Seminar, 8010 Graz, Lange Gasse 2</v>
      </c>
    </row>
    <row r="915" spans="1:7" x14ac:dyDescent="0.3">
      <c r="A915">
        <v>60101467</v>
      </c>
      <c r="B915">
        <v>60101</v>
      </c>
      <c r="C915" t="s">
        <v>2009</v>
      </c>
      <c r="D915" t="s">
        <v>256</v>
      </c>
      <c r="E915" t="s">
        <v>181</v>
      </c>
      <c r="F915" t="s">
        <v>485</v>
      </c>
      <c r="G915" t="str">
        <f t="shared" si="14"/>
        <v>Kindergarten  Ing. Karl Wolf, 8053 Graz, Wiesenauergasse 10</v>
      </c>
    </row>
    <row r="916" spans="1:7" x14ac:dyDescent="0.3">
      <c r="A916">
        <v>60101468</v>
      </c>
      <c r="B916">
        <v>60101</v>
      </c>
      <c r="C916" t="s">
        <v>2010</v>
      </c>
      <c r="D916" t="s">
        <v>256</v>
      </c>
      <c r="E916" t="s">
        <v>181</v>
      </c>
      <c r="F916" t="s">
        <v>435</v>
      </c>
      <c r="G916" t="str">
        <f t="shared" si="14"/>
        <v>Kindergarten  ENW gemeinnützige Wohnungsgesellschaft m.b.H., 8053 Graz, Maria-Pachleitner-Straße 63</v>
      </c>
    </row>
    <row r="917" spans="1:7" x14ac:dyDescent="0.3">
      <c r="A917">
        <v>60101472</v>
      </c>
      <c r="B917">
        <v>60101</v>
      </c>
      <c r="C917" t="s">
        <v>2011</v>
      </c>
      <c r="D917" t="s">
        <v>419</v>
      </c>
      <c r="E917" t="s">
        <v>181</v>
      </c>
      <c r="F917" t="s">
        <v>2012</v>
      </c>
      <c r="G917" t="str">
        <f t="shared" si="14"/>
        <v>Kindergarten  NaturGanzNah KG, 8046 Graz, Rannachstraße 31</v>
      </c>
    </row>
    <row r="918" spans="1:7" x14ac:dyDescent="0.3">
      <c r="A918">
        <v>60101473</v>
      </c>
      <c r="B918">
        <v>60101</v>
      </c>
      <c r="C918" t="s">
        <v>445</v>
      </c>
      <c r="D918" t="s">
        <v>180</v>
      </c>
      <c r="E918" t="s">
        <v>181</v>
      </c>
      <c r="F918" t="s">
        <v>235</v>
      </c>
      <c r="G918" t="str">
        <f t="shared" si="14"/>
        <v>Kindergarten  GIP - Gemeinnützige Projekt GmbH, 8010 Graz, Leechgasse 30</v>
      </c>
    </row>
    <row r="919" spans="1:7" x14ac:dyDescent="0.3">
      <c r="A919">
        <v>60101474</v>
      </c>
      <c r="B919">
        <v>60101</v>
      </c>
      <c r="C919" t="s">
        <v>2013</v>
      </c>
      <c r="D919" t="s">
        <v>193</v>
      </c>
      <c r="E919" t="s">
        <v>181</v>
      </c>
      <c r="F919" t="s">
        <v>2014</v>
      </c>
      <c r="G919" t="str">
        <f t="shared" si="14"/>
        <v>Kindergarten  WBG Wohnen und Bauen Gesellschaft mbH Wien, 8020 Graz, Eggenberger Gürtel 75</v>
      </c>
    </row>
    <row r="920" spans="1:7" x14ac:dyDescent="0.3">
      <c r="A920">
        <v>60101475</v>
      </c>
      <c r="B920">
        <v>60101</v>
      </c>
      <c r="C920" t="s">
        <v>2015</v>
      </c>
      <c r="D920" t="s">
        <v>193</v>
      </c>
      <c r="E920" t="s">
        <v>181</v>
      </c>
      <c r="F920" t="s">
        <v>2016</v>
      </c>
      <c r="G920" t="str">
        <f t="shared" si="14"/>
        <v>Kindergarten  Benediktinerstift Admont, 8020 Graz, Vinzenzgasse 51</v>
      </c>
    </row>
    <row r="921" spans="1:7" x14ac:dyDescent="0.3">
      <c r="A921">
        <v>60101477</v>
      </c>
      <c r="B921">
        <v>60101</v>
      </c>
      <c r="C921" t="s">
        <v>2227</v>
      </c>
      <c r="D921" t="s">
        <v>256</v>
      </c>
      <c r="E921" t="s">
        <v>181</v>
      </c>
      <c r="F921" t="s">
        <v>2228</v>
      </c>
      <c r="G921" t="str">
        <f t="shared" si="14"/>
        <v>Kindergarten  C&amp;P Bauträger GmbH, 8053 Graz, Grillweg 7b</v>
      </c>
    </row>
    <row r="922" spans="1:7" x14ac:dyDescent="0.3">
      <c r="A922">
        <v>60101479</v>
      </c>
      <c r="B922">
        <v>60101</v>
      </c>
      <c r="C922" t="s">
        <v>2017</v>
      </c>
      <c r="D922" t="s">
        <v>180</v>
      </c>
      <c r="E922" t="s">
        <v>181</v>
      </c>
      <c r="F922" t="s">
        <v>2018</v>
      </c>
      <c r="G922" t="str">
        <f t="shared" si="14"/>
        <v>Kindergarten  Gapp Vermögensverwaltung KG, 8010 Graz, Grabenstraße 168</v>
      </c>
    </row>
    <row r="923" spans="1:7" x14ac:dyDescent="0.3">
      <c r="A923">
        <v>60101480</v>
      </c>
      <c r="B923">
        <v>60101</v>
      </c>
      <c r="C923" t="s">
        <v>2019</v>
      </c>
      <c r="D923" t="s">
        <v>193</v>
      </c>
      <c r="E923" t="s">
        <v>181</v>
      </c>
      <c r="F923" t="s">
        <v>2020</v>
      </c>
      <c r="G923" t="str">
        <f t="shared" si="14"/>
        <v>Kindergarten  Grazer Wechselseitige Versicherung AG, 8020 Graz, Reininghauspark 7</v>
      </c>
    </row>
    <row r="924" spans="1:7" x14ac:dyDescent="0.3">
      <c r="A924">
        <v>60101483</v>
      </c>
      <c r="B924">
        <v>60101</v>
      </c>
      <c r="C924" t="s">
        <v>2210</v>
      </c>
      <c r="D924" t="s">
        <v>193</v>
      </c>
      <c r="E924" t="s">
        <v>181</v>
      </c>
      <c r="F924" t="s">
        <v>2229</v>
      </c>
      <c r="G924" t="str">
        <f t="shared" si="14"/>
        <v>Kindergarten  K2 Immo GmbH, 8020 Graz, Handelstraße 7</v>
      </c>
    </row>
    <row r="925" spans="1:7" x14ac:dyDescent="0.3">
      <c r="A925">
        <v>60101492</v>
      </c>
      <c r="B925">
        <v>60101</v>
      </c>
      <c r="C925" t="s">
        <v>353</v>
      </c>
      <c r="D925" t="s">
        <v>219</v>
      </c>
      <c r="E925" t="s">
        <v>181</v>
      </c>
      <c r="F925" t="s">
        <v>2021</v>
      </c>
      <c r="G925" t="str">
        <f t="shared" si="14"/>
        <v>Kindergarten  Projekt GS 60 GmbH &amp; Co KG, 8045 Graz, Stattegger Straße 60</v>
      </c>
    </row>
    <row r="926" spans="1:7" x14ac:dyDescent="0.3">
      <c r="A926">
        <v>60101495</v>
      </c>
      <c r="B926">
        <v>60101</v>
      </c>
      <c r="C926" t="s">
        <v>2022</v>
      </c>
      <c r="D926" t="s">
        <v>193</v>
      </c>
      <c r="E926" t="s">
        <v>181</v>
      </c>
      <c r="F926" t="s">
        <v>2023</v>
      </c>
      <c r="G926" t="str">
        <f t="shared" si="14"/>
        <v>Kindergarten  Bank Austria Real Invest Immobilien-Kapitalanlage GmbH, 8020 Graz, Am Steinfeld 15</v>
      </c>
    </row>
    <row r="927" spans="1:7" x14ac:dyDescent="0.3">
      <c r="A927">
        <v>60101497</v>
      </c>
      <c r="B927">
        <v>60101</v>
      </c>
      <c r="C927" t="s">
        <v>2024</v>
      </c>
      <c r="D927" t="s">
        <v>193</v>
      </c>
      <c r="E927" t="s">
        <v>181</v>
      </c>
      <c r="F927" t="s">
        <v>198</v>
      </c>
      <c r="G927" t="str">
        <f t="shared" si="14"/>
        <v>Kindergarten  Stadtgemeinde Graz, Abteilung für Bildung und Integration, 8020 Graz, Dominikanergasse 1a</v>
      </c>
    </row>
    <row r="928" spans="1:7" x14ac:dyDescent="0.3">
      <c r="A928">
        <v>60101499</v>
      </c>
      <c r="B928">
        <v>60101</v>
      </c>
      <c r="C928" t="s">
        <v>2025</v>
      </c>
      <c r="D928" t="s">
        <v>219</v>
      </c>
      <c r="E928" t="s">
        <v>181</v>
      </c>
      <c r="F928" t="s">
        <v>2026</v>
      </c>
      <c r="G928" t="str">
        <f t="shared" si="14"/>
        <v>Kindergarten  WEGRAZ Haring Projektentwicklungs GmbH, 8045 Graz, Nordberggasse 6a</v>
      </c>
    </row>
    <row r="929" spans="1:7" x14ac:dyDescent="0.3">
      <c r="A929">
        <v>60305801</v>
      </c>
      <c r="B929">
        <v>60305</v>
      </c>
      <c r="C929" t="s">
        <v>581</v>
      </c>
      <c r="D929" t="s">
        <v>582</v>
      </c>
      <c r="E929" t="s">
        <v>583</v>
      </c>
      <c r="F929" t="s">
        <v>2027</v>
      </c>
      <c r="G929" t="str">
        <f t="shared" si="14"/>
        <v>Kinderkrippe  Marktgemeinde Frauental an der Laßnitz, 8523 Frauental an der Laßnitz, Schulgasse 5</v>
      </c>
    </row>
    <row r="930" spans="1:7" x14ac:dyDescent="0.3">
      <c r="A930">
        <v>60318803</v>
      </c>
      <c r="B930">
        <v>60318</v>
      </c>
      <c r="C930" t="s">
        <v>2028</v>
      </c>
      <c r="D930" t="s">
        <v>569</v>
      </c>
      <c r="E930" t="s">
        <v>570</v>
      </c>
      <c r="F930" t="s">
        <v>571</v>
      </c>
      <c r="G930" t="str">
        <f t="shared" si="14"/>
        <v>Kinderkrippe  Marktgemeinde Lannach, 8502 Lannach, Mühlgasse 1</v>
      </c>
    </row>
    <row r="931" spans="1:7" x14ac:dyDescent="0.3">
      <c r="A931">
        <v>60324801</v>
      </c>
      <c r="B931">
        <v>60324</v>
      </c>
      <c r="C931" t="s">
        <v>625</v>
      </c>
      <c r="D931" t="s">
        <v>626</v>
      </c>
      <c r="E931" t="s">
        <v>627</v>
      </c>
      <c r="F931" t="s">
        <v>2354</v>
      </c>
      <c r="G931" t="str">
        <f t="shared" si="14"/>
        <v>Kinderkrippe  Marktgemeinde Preding, 8504 Preding, Rebenweg 2</v>
      </c>
    </row>
    <row r="932" spans="1:7" x14ac:dyDescent="0.3">
      <c r="A932">
        <v>60326003</v>
      </c>
      <c r="B932">
        <v>60326</v>
      </c>
      <c r="C932" t="s">
        <v>2029</v>
      </c>
      <c r="D932" t="s">
        <v>650</v>
      </c>
      <c r="E932" t="s">
        <v>651</v>
      </c>
      <c r="F932" t="s">
        <v>2030</v>
      </c>
      <c r="G932" t="str">
        <f t="shared" si="14"/>
        <v>Kindergarten  Gemeinde Sankt Josef (Weststeiermark), 8503 Sankt Josef, St. Josef 250</v>
      </c>
    </row>
    <row r="933" spans="1:7" x14ac:dyDescent="0.3">
      <c r="A933">
        <v>60344601</v>
      </c>
      <c r="B933">
        <v>60344</v>
      </c>
      <c r="C933" t="s">
        <v>2031</v>
      </c>
      <c r="D933" t="s">
        <v>573</v>
      </c>
      <c r="E933" t="s">
        <v>566</v>
      </c>
      <c r="F933" t="s">
        <v>2032</v>
      </c>
      <c r="G933" t="str">
        <f t="shared" si="14"/>
        <v>Kinderhaus  Stadt Deutschlandsberg, 8530 Deutschlandsberg, Nikolaus-Weg 1</v>
      </c>
    </row>
    <row r="934" spans="1:7" x14ac:dyDescent="0.3">
      <c r="A934">
        <v>60344804</v>
      </c>
      <c r="B934">
        <v>60344</v>
      </c>
      <c r="C934" t="s">
        <v>578</v>
      </c>
      <c r="D934" t="s">
        <v>573</v>
      </c>
      <c r="E934" t="s">
        <v>566</v>
      </c>
      <c r="F934" t="s">
        <v>642</v>
      </c>
      <c r="G934" t="str">
        <f t="shared" si="14"/>
        <v>Kinderkrippe  Stadt Deutschlandsberg, 8530 Deutschlandsberg, Dr.-Hans-Kloepfer-Weg 8</v>
      </c>
    </row>
    <row r="935" spans="1:7" x14ac:dyDescent="0.3">
      <c r="A935">
        <v>60345801</v>
      </c>
      <c r="B935">
        <v>60345</v>
      </c>
      <c r="C935" t="s">
        <v>2033</v>
      </c>
      <c r="D935" t="s">
        <v>561</v>
      </c>
      <c r="E935" t="s">
        <v>562</v>
      </c>
      <c r="F935" t="s">
        <v>2034</v>
      </c>
      <c r="G935" t="str">
        <f t="shared" si="14"/>
        <v>Kinderkrippe  Marktgemeinde Eibiswald, 8552 Eibiswald, Feisternitz 150</v>
      </c>
    </row>
    <row r="936" spans="1:7" x14ac:dyDescent="0.3">
      <c r="A936">
        <v>60346801</v>
      </c>
      <c r="B936">
        <v>60346</v>
      </c>
      <c r="C936" t="s">
        <v>2355</v>
      </c>
      <c r="D936" t="s">
        <v>615</v>
      </c>
      <c r="E936" t="s">
        <v>634</v>
      </c>
      <c r="F936" t="s">
        <v>2035</v>
      </c>
      <c r="G936" t="str">
        <f t="shared" si="14"/>
        <v>Kinderkrippe  Marktgemeinde Groß Sankt Florian, 8522 Groß Sankt Florian, Unterbergla 57</v>
      </c>
    </row>
    <row r="937" spans="1:7" x14ac:dyDescent="0.3">
      <c r="A937">
        <v>60347801</v>
      </c>
      <c r="B937">
        <v>60347</v>
      </c>
      <c r="C937" t="s">
        <v>598</v>
      </c>
      <c r="D937" t="s">
        <v>599</v>
      </c>
      <c r="E937" t="s">
        <v>600</v>
      </c>
      <c r="F937" t="s">
        <v>2036</v>
      </c>
      <c r="G937" t="str">
        <f t="shared" si="14"/>
        <v>Kinderkrippe  Gemeinde Sankt Martin im Sulmtal, 8543 Sankt Martin im Sulmtal, Dörfla 45</v>
      </c>
    </row>
    <row r="938" spans="1:7" x14ac:dyDescent="0.3">
      <c r="A938">
        <v>60349801</v>
      </c>
      <c r="B938">
        <v>60349</v>
      </c>
      <c r="C938" t="s">
        <v>631</v>
      </c>
      <c r="D938" t="s">
        <v>632</v>
      </c>
      <c r="E938" t="s">
        <v>612</v>
      </c>
      <c r="F938" t="s">
        <v>2037</v>
      </c>
      <c r="G938" t="str">
        <f t="shared" si="14"/>
        <v>Kinderkrippe  Marktgemeinde Bad Schwanberg, 8541 Schwanberg, Schulweg 7</v>
      </c>
    </row>
    <row r="939" spans="1:7" x14ac:dyDescent="0.3">
      <c r="A939">
        <v>60350802</v>
      </c>
      <c r="B939">
        <v>60350</v>
      </c>
      <c r="C939" t="s">
        <v>609</v>
      </c>
      <c r="D939" t="s">
        <v>589</v>
      </c>
      <c r="E939" t="s">
        <v>590</v>
      </c>
      <c r="F939" t="s">
        <v>591</v>
      </c>
      <c r="G939" t="str">
        <f t="shared" si="14"/>
        <v>Kinderkrippe  Marktgemeinde Stainz, 8510 Stainz, Marhof 49</v>
      </c>
    </row>
    <row r="940" spans="1:7" x14ac:dyDescent="0.3">
      <c r="A940">
        <v>60351802</v>
      </c>
      <c r="B940">
        <v>60351</v>
      </c>
      <c r="C940" t="s">
        <v>2038</v>
      </c>
      <c r="D940" t="s">
        <v>603</v>
      </c>
      <c r="E940" t="s">
        <v>604</v>
      </c>
      <c r="F940" t="s">
        <v>2039</v>
      </c>
      <c r="G940" t="str">
        <f t="shared" si="14"/>
        <v>Kinderkrippe  Marktgemeinde Wies, 8551 Wies, Steyeregg 11</v>
      </c>
    </row>
    <row r="941" spans="1:7" x14ac:dyDescent="0.3">
      <c r="A941">
        <v>60608008</v>
      </c>
      <c r="B941">
        <v>60608</v>
      </c>
      <c r="C941" t="s">
        <v>2040</v>
      </c>
      <c r="D941" t="s">
        <v>820</v>
      </c>
      <c r="E941" t="s">
        <v>821</v>
      </c>
      <c r="F941" t="s">
        <v>973</v>
      </c>
      <c r="G941" t="str">
        <f t="shared" si="14"/>
        <v>Kindergarten  Marktgemeinde Feldkirchen bei Graz, 8073 Feldkirchen bei Graz, Kulmistraße 7</v>
      </c>
    </row>
    <row r="942" spans="1:7" x14ac:dyDescent="0.3">
      <c r="A942">
        <v>60608805</v>
      </c>
      <c r="B942">
        <v>60608</v>
      </c>
      <c r="C942" t="s">
        <v>2040</v>
      </c>
      <c r="D942" t="s">
        <v>820</v>
      </c>
      <c r="E942" t="s">
        <v>821</v>
      </c>
      <c r="F942" t="s">
        <v>917</v>
      </c>
      <c r="G942" t="str">
        <f t="shared" si="14"/>
        <v>Kinderkrippe  Marktgemeinde Feldkirchen bei Graz, 8073 Feldkirchen bei Graz, Kulmistraße 7</v>
      </c>
    </row>
    <row r="943" spans="1:7" x14ac:dyDescent="0.3">
      <c r="A943">
        <v>60613806</v>
      </c>
      <c r="B943">
        <v>60613</v>
      </c>
      <c r="C943" t="s">
        <v>654</v>
      </c>
      <c r="D943" t="s">
        <v>837</v>
      </c>
      <c r="E943" t="s">
        <v>838</v>
      </c>
      <c r="F943" t="s">
        <v>840</v>
      </c>
      <c r="G943" t="str">
        <f t="shared" si="14"/>
        <v>Kinderkrippe  Marktgemeinde Gratkorn, 8101 Gratkorn, Kindergartenweg 4</v>
      </c>
    </row>
    <row r="944" spans="1:7" x14ac:dyDescent="0.3">
      <c r="A944">
        <v>60617011</v>
      </c>
      <c r="B944">
        <v>60617</v>
      </c>
      <c r="C944" t="s">
        <v>2041</v>
      </c>
      <c r="D944" t="s">
        <v>791</v>
      </c>
      <c r="E944" t="s">
        <v>792</v>
      </c>
      <c r="F944" t="s">
        <v>793</v>
      </c>
      <c r="G944" t="str">
        <f t="shared" si="14"/>
        <v>Kindergarten  Gemeinde Hart bei Graz, 8075 Hart bei Graz, Pachern-Hauptstraße 117</v>
      </c>
    </row>
    <row r="945" spans="1:7" x14ac:dyDescent="0.3">
      <c r="A945">
        <v>60617807</v>
      </c>
      <c r="B945">
        <v>60617</v>
      </c>
      <c r="C945" t="s">
        <v>2041</v>
      </c>
      <c r="D945" t="s">
        <v>791</v>
      </c>
      <c r="E945" t="s">
        <v>792</v>
      </c>
      <c r="F945" t="s">
        <v>882</v>
      </c>
      <c r="G945" t="str">
        <f t="shared" si="14"/>
        <v>Kinderkrippe  Gemeinde Hart bei Graz, 8075 Hart bei Graz, Pachern-Hauptstraße 117</v>
      </c>
    </row>
    <row r="946" spans="1:7" x14ac:dyDescent="0.3">
      <c r="A946">
        <v>60618801</v>
      </c>
      <c r="B946">
        <v>60618</v>
      </c>
      <c r="C946" t="s">
        <v>794</v>
      </c>
      <c r="D946" t="s">
        <v>795</v>
      </c>
      <c r="E946" t="s">
        <v>796</v>
      </c>
      <c r="F946" t="s">
        <v>2356</v>
      </c>
      <c r="G946" t="str">
        <f t="shared" si="14"/>
        <v>Kinderkrippe  Gemeinde Haselsdorf-Tobelbad, 8144 Haselsdorf-Tobelbad, Badstraße 5</v>
      </c>
    </row>
    <row r="947" spans="1:7" x14ac:dyDescent="0.3">
      <c r="A947">
        <v>60623801</v>
      </c>
      <c r="B947">
        <v>60623</v>
      </c>
      <c r="C947" t="s">
        <v>907</v>
      </c>
      <c r="D947" t="s">
        <v>180</v>
      </c>
      <c r="E947" t="s">
        <v>908</v>
      </c>
      <c r="F947" t="s">
        <v>2042</v>
      </c>
      <c r="G947" t="str">
        <f t="shared" si="14"/>
        <v>Kinderkrippe  Gemeinde Kainbach bei Graz, 8010 Kainbach bei Graz, Hönigtaler Straße 4</v>
      </c>
    </row>
    <row r="948" spans="1:7" x14ac:dyDescent="0.3">
      <c r="A948">
        <v>60624011</v>
      </c>
      <c r="B948">
        <v>60624</v>
      </c>
      <c r="C948" t="s">
        <v>2043</v>
      </c>
      <c r="D948" t="s">
        <v>817</v>
      </c>
      <c r="E948" t="s">
        <v>818</v>
      </c>
      <c r="F948" t="s">
        <v>884</v>
      </c>
      <c r="G948" t="str">
        <f t="shared" si="14"/>
        <v>Kindergarten  Marktgemeinde Kalsdorf bei Graz, 8401 Kalsdorf bei Graz, Dr.-Blumauer-Straße 7</v>
      </c>
    </row>
    <row r="949" spans="1:7" x14ac:dyDescent="0.3">
      <c r="A949">
        <v>60624013</v>
      </c>
      <c r="B949">
        <v>60624</v>
      </c>
      <c r="C949" t="s">
        <v>2230</v>
      </c>
      <c r="D949" t="s">
        <v>817</v>
      </c>
      <c r="E949" t="s">
        <v>818</v>
      </c>
      <c r="F949" t="s">
        <v>2231</v>
      </c>
      <c r="G949" t="str">
        <f t="shared" si="14"/>
        <v>Kindergarten  MGI Vermietungen GmbH c/o Silver Living Bau- und Projektbetreuung GmbH, 8401 Kalsdorf bei Graz, Dorfstraße 46</v>
      </c>
    </row>
    <row r="950" spans="1:7" x14ac:dyDescent="0.3">
      <c r="A950">
        <v>60624805</v>
      </c>
      <c r="B950">
        <v>60624</v>
      </c>
      <c r="C950" t="s">
        <v>2043</v>
      </c>
      <c r="D950" t="s">
        <v>817</v>
      </c>
      <c r="E950" t="s">
        <v>818</v>
      </c>
      <c r="F950" t="s">
        <v>2044</v>
      </c>
      <c r="G950" t="str">
        <f t="shared" si="14"/>
        <v>Kinderkrippe  Marktgemeinde Kalsdorf bei Graz, 8401 Kalsdorf bei Graz, Dr.-Blumauer-Straße 7</v>
      </c>
    </row>
    <row r="951" spans="1:7" x14ac:dyDescent="0.3">
      <c r="A951">
        <v>60624808</v>
      </c>
      <c r="B951">
        <v>60624</v>
      </c>
      <c r="C951" t="s">
        <v>2230</v>
      </c>
      <c r="D951" t="s">
        <v>817</v>
      </c>
      <c r="E951" t="s">
        <v>818</v>
      </c>
      <c r="F951" t="s">
        <v>2232</v>
      </c>
      <c r="G951" t="str">
        <f t="shared" si="14"/>
        <v>Kinderkrippe  MGI Vermietungen GmbH c/o Silver Living Bau- und Projektbetreuung GmbH, 8401 Kalsdorf bei Graz, Dorfstraße 46</v>
      </c>
    </row>
    <row r="952" spans="1:7" x14ac:dyDescent="0.3">
      <c r="A952">
        <v>60628801</v>
      </c>
      <c r="B952">
        <v>60628</v>
      </c>
      <c r="C952" t="s">
        <v>976</v>
      </c>
      <c r="D952" t="s">
        <v>977</v>
      </c>
      <c r="E952" t="s">
        <v>978</v>
      </c>
      <c r="F952" t="s">
        <v>2045</v>
      </c>
      <c r="G952" t="str">
        <f t="shared" si="14"/>
        <v>Kinderkrippe  Marktgemeinde Laßnitzhöhe, 8301 Laßnitzhöhe, Kapellenstraße 6</v>
      </c>
    </row>
    <row r="953" spans="1:7" x14ac:dyDescent="0.3">
      <c r="A953">
        <v>60629004</v>
      </c>
      <c r="B953">
        <v>60629</v>
      </c>
      <c r="C953" t="s">
        <v>2046</v>
      </c>
      <c r="D953" t="s">
        <v>886</v>
      </c>
      <c r="E953" t="s">
        <v>887</v>
      </c>
      <c r="F953" t="s">
        <v>2047</v>
      </c>
      <c r="G953" t="str">
        <f t="shared" si="14"/>
        <v>Kindergarten  Meiland Immobilien GmbH, 8501 Lieboch, Dorfstraße 9</v>
      </c>
    </row>
    <row r="954" spans="1:7" x14ac:dyDescent="0.3">
      <c r="A954">
        <v>60629804</v>
      </c>
      <c r="B954">
        <v>60629</v>
      </c>
      <c r="C954" t="s">
        <v>2046</v>
      </c>
      <c r="D954" t="s">
        <v>886</v>
      </c>
      <c r="E954" t="s">
        <v>887</v>
      </c>
      <c r="F954" t="s">
        <v>2048</v>
      </c>
      <c r="G954" t="str">
        <f t="shared" si="14"/>
        <v>Kinderkrippe  Meiland Immobilien GmbH, 8501 Lieboch, Dorfstraße 9</v>
      </c>
    </row>
    <row r="955" spans="1:7" x14ac:dyDescent="0.3">
      <c r="A955">
        <v>60632801</v>
      </c>
      <c r="B955">
        <v>60632</v>
      </c>
      <c r="C955" t="s">
        <v>2049</v>
      </c>
      <c r="D955" t="s">
        <v>850</v>
      </c>
      <c r="E955" t="s">
        <v>851</v>
      </c>
      <c r="F955" t="s">
        <v>2050</v>
      </c>
      <c r="G955" t="str">
        <f t="shared" si="14"/>
        <v>Kinderkrippe  Marktgemeinde Peggau, 8120 Peggau, Schmiedgasse 1</v>
      </c>
    </row>
    <row r="956" spans="1:7" x14ac:dyDescent="0.3">
      <c r="A956">
        <v>60639003</v>
      </c>
      <c r="B956">
        <v>60639</v>
      </c>
      <c r="C956" t="s">
        <v>2357</v>
      </c>
      <c r="D956" t="s">
        <v>967</v>
      </c>
      <c r="E956" t="s">
        <v>983</v>
      </c>
      <c r="F956" t="s">
        <v>984</v>
      </c>
      <c r="G956" t="str">
        <f t="shared" si="14"/>
        <v>Kindergarten  Gemeinde Sankt Bartholomä, 8113 Sankt Bartholomä, St. Bartholomä 204</v>
      </c>
    </row>
    <row r="957" spans="1:7" x14ac:dyDescent="0.3">
      <c r="A957">
        <v>60639802</v>
      </c>
      <c r="B957">
        <v>60639</v>
      </c>
      <c r="C957" t="s">
        <v>2357</v>
      </c>
      <c r="D957" t="s">
        <v>967</v>
      </c>
      <c r="E957" t="s">
        <v>983</v>
      </c>
      <c r="F957" t="s">
        <v>2358</v>
      </c>
      <c r="G957" t="str">
        <f t="shared" si="14"/>
        <v>Kinderkrippe  Gemeinde Sankt Bartholomä, 8113 Sankt Bartholomä, St. Bartholomä 204</v>
      </c>
    </row>
    <row r="958" spans="1:7" x14ac:dyDescent="0.3">
      <c r="A958">
        <v>60641003</v>
      </c>
      <c r="B958">
        <v>60641</v>
      </c>
      <c r="C958" t="s">
        <v>2051</v>
      </c>
      <c r="D958" t="s">
        <v>967</v>
      </c>
      <c r="E958" t="s">
        <v>2052</v>
      </c>
      <c r="F958" t="s">
        <v>2053</v>
      </c>
      <c r="G958" t="str">
        <f t="shared" si="14"/>
        <v>Kindergarten  Gemeinde Sankt Oswald bei Plankenwarth, 8113 Sankt Oswald bei Plankenwarth, St. Oswald 100</v>
      </c>
    </row>
    <row r="959" spans="1:7" x14ac:dyDescent="0.3">
      <c r="A959">
        <v>60648005</v>
      </c>
      <c r="B959">
        <v>60648</v>
      </c>
      <c r="C959" t="s">
        <v>2359</v>
      </c>
      <c r="D959" t="s">
        <v>189</v>
      </c>
      <c r="E959" t="s">
        <v>861</v>
      </c>
      <c r="F959" t="s">
        <v>862</v>
      </c>
      <c r="G959" t="str">
        <f t="shared" si="14"/>
        <v>Kindergarten  Marktgemeinde Thal, 8052 Thal, Thalerseestraße 75</v>
      </c>
    </row>
    <row r="960" spans="1:7" x14ac:dyDescent="0.3">
      <c r="A960">
        <v>60654803</v>
      </c>
      <c r="B960">
        <v>60654</v>
      </c>
      <c r="C960" t="s">
        <v>957</v>
      </c>
      <c r="D960" t="s">
        <v>229</v>
      </c>
      <c r="E960" t="s">
        <v>940</v>
      </c>
      <c r="F960" t="s">
        <v>2054</v>
      </c>
      <c r="G960" t="str">
        <f t="shared" si="14"/>
        <v>Kinderkrippe  Gemeinde Weinitzen, 8044 Weinitzen, Kirchplatz 4</v>
      </c>
    </row>
    <row r="961" spans="1:7" x14ac:dyDescent="0.3">
      <c r="A961">
        <v>60655004</v>
      </c>
      <c r="B961">
        <v>60655</v>
      </c>
      <c r="C961" t="s">
        <v>2360</v>
      </c>
      <c r="D961" t="s">
        <v>946</v>
      </c>
      <c r="E961" t="s">
        <v>947</v>
      </c>
      <c r="F961" t="s">
        <v>948</v>
      </c>
      <c r="G961" t="str">
        <f t="shared" si="14"/>
        <v>Kindergarten  Gemeinde Werndorf, 8402 Werndorf, Erzherzog-Johann-Straße 2</v>
      </c>
    </row>
    <row r="962" spans="1:7" x14ac:dyDescent="0.3">
      <c r="A962">
        <v>60655801</v>
      </c>
      <c r="B962">
        <v>60655</v>
      </c>
      <c r="C962" t="s">
        <v>2360</v>
      </c>
      <c r="D962" t="s">
        <v>946</v>
      </c>
      <c r="E962" t="s">
        <v>947</v>
      </c>
      <c r="F962" t="s">
        <v>2361</v>
      </c>
      <c r="G962" t="str">
        <f t="shared" si="14"/>
        <v>Kinderkrippe  Gemeinde Werndorf, 8402 Werndorf, Erzherzog-Johann-Straße 2</v>
      </c>
    </row>
    <row r="963" spans="1:7" x14ac:dyDescent="0.3">
      <c r="A963">
        <v>60659801</v>
      </c>
      <c r="B963">
        <v>60659</v>
      </c>
      <c r="C963" t="s">
        <v>2055</v>
      </c>
      <c r="D963" t="s">
        <v>935</v>
      </c>
      <c r="E963" t="s">
        <v>800</v>
      </c>
      <c r="F963" t="s">
        <v>2056</v>
      </c>
      <c r="G963" t="str">
        <f t="shared" ref="G963:G1026" si="15">F963&amp;", "&amp;D963&amp;" "&amp;E963&amp;", "&amp;C963</f>
        <v>Kinderkrippe  Marktgemeinde Deutschfeistritz, 8121 Deutschfeistritz, Streicherstraße 8</v>
      </c>
    </row>
    <row r="964" spans="1:7" x14ac:dyDescent="0.3">
      <c r="A964">
        <v>60660801</v>
      </c>
      <c r="B964">
        <v>60660</v>
      </c>
      <c r="C964" t="s">
        <v>2057</v>
      </c>
      <c r="D964" t="s">
        <v>943</v>
      </c>
      <c r="E964" t="s">
        <v>825</v>
      </c>
      <c r="F964" t="s">
        <v>2058</v>
      </c>
      <c r="G964" t="str">
        <f t="shared" si="15"/>
        <v>Kinderkrippe  Marktgemeinde Dobl-Zwaring, 8142 Dobl-Zwaring, Zwaring 47</v>
      </c>
    </row>
    <row r="965" spans="1:7" x14ac:dyDescent="0.3">
      <c r="A965">
        <v>60661801</v>
      </c>
      <c r="B965">
        <v>60661</v>
      </c>
      <c r="C965" t="s">
        <v>2059</v>
      </c>
      <c r="D965" t="s">
        <v>894</v>
      </c>
      <c r="E965" t="s">
        <v>895</v>
      </c>
      <c r="F965" t="s">
        <v>2060</v>
      </c>
      <c r="G965" t="str">
        <f t="shared" si="15"/>
        <v>Kinderkrippe  Marktgemeinde Eggersdorf bei Graz, 8063 Eggersdorf bei Graz, Prellerbergstraße 1</v>
      </c>
    </row>
    <row r="966" spans="1:7" x14ac:dyDescent="0.3">
      <c r="A966">
        <v>60663004</v>
      </c>
      <c r="B966">
        <v>60663</v>
      </c>
      <c r="C966" t="s">
        <v>1400</v>
      </c>
      <c r="D966" t="s">
        <v>959</v>
      </c>
      <c r="E966" t="s">
        <v>833</v>
      </c>
      <c r="F966" t="s">
        <v>834</v>
      </c>
      <c r="G966" t="str">
        <f t="shared" si="15"/>
        <v>Kindergarten  Stadt Frohnleiten, 8130 Frohnleiten, Schulweg 3</v>
      </c>
    </row>
    <row r="967" spans="1:7" x14ac:dyDescent="0.3">
      <c r="A967">
        <v>60663801</v>
      </c>
      <c r="B967">
        <v>60663</v>
      </c>
      <c r="C967" t="s">
        <v>958</v>
      </c>
      <c r="D967" t="s">
        <v>959</v>
      </c>
      <c r="E967" t="s">
        <v>833</v>
      </c>
      <c r="F967" t="s">
        <v>2061</v>
      </c>
      <c r="G967" t="str">
        <f t="shared" si="15"/>
        <v>Kinderkrippe  Röm.-kath. Pfarre Frohnleiten, 8130 Frohnleiten, Murweg 19</v>
      </c>
    </row>
    <row r="968" spans="1:7" x14ac:dyDescent="0.3">
      <c r="A968">
        <v>60663803</v>
      </c>
      <c r="B968">
        <v>60663</v>
      </c>
      <c r="C968" t="s">
        <v>2234</v>
      </c>
      <c r="D968" t="s">
        <v>959</v>
      </c>
      <c r="E968" t="s">
        <v>833</v>
      </c>
      <c r="F968" t="s">
        <v>2061</v>
      </c>
      <c r="G968" t="str">
        <f t="shared" si="15"/>
        <v>Kinderkrippe  Röm.-kath. Pfarre Frohnleiten, 8130 Frohnleiten, Hauptplatz 33</v>
      </c>
    </row>
    <row r="969" spans="1:7" x14ac:dyDescent="0.3">
      <c r="A969">
        <v>60664801</v>
      </c>
      <c r="B969">
        <v>60664</v>
      </c>
      <c r="C969" t="s">
        <v>2235</v>
      </c>
      <c r="D969" t="s">
        <v>828</v>
      </c>
      <c r="E969" t="s">
        <v>829</v>
      </c>
      <c r="F969" t="s">
        <v>2236</v>
      </c>
      <c r="G969" t="str">
        <f t="shared" si="15"/>
        <v>Kinderkrippe  Marktgemeinde Gratwein-Straßengel, 8112 Gratwein-Straßengel, Kirchengasse 20a</v>
      </c>
    </row>
    <row r="970" spans="1:7" x14ac:dyDescent="0.3">
      <c r="A970">
        <v>60669001</v>
      </c>
      <c r="B970">
        <v>60669</v>
      </c>
      <c r="C970" t="s">
        <v>2062</v>
      </c>
      <c r="D970" t="s">
        <v>232</v>
      </c>
      <c r="E970" t="s">
        <v>807</v>
      </c>
      <c r="F970" t="s">
        <v>2063</v>
      </c>
      <c r="G970" t="str">
        <f t="shared" si="15"/>
        <v>Kindergarten  Kohlbacher GmbH, 8054 Seiersberg-Pirka, Rauscherstraße 3</v>
      </c>
    </row>
    <row r="971" spans="1:7" x14ac:dyDescent="0.3">
      <c r="A971">
        <v>60669003</v>
      </c>
      <c r="B971">
        <v>60669</v>
      </c>
      <c r="C971" t="s">
        <v>2362</v>
      </c>
      <c r="D971" t="s">
        <v>820</v>
      </c>
      <c r="E971" t="s">
        <v>807</v>
      </c>
      <c r="F971" t="s">
        <v>808</v>
      </c>
      <c r="G971" t="str">
        <f t="shared" si="15"/>
        <v>Kindergarten  Gemeinde Seiersberg-Pirka, 8073 Seiersberg-Pirka, Spenglergasse 6</v>
      </c>
    </row>
    <row r="972" spans="1:7" x14ac:dyDescent="0.3">
      <c r="A972">
        <v>60669805</v>
      </c>
      <c r="B972">
        <v>60669</v>
      </c>
      <c r="C972" t="s">
        <v>2062</v>
      </c>
      <c r="D972" t="s">
        <v>232</v>
      </c>
      <c r="E972" t="s">
        <v>807</v>
      </c>
      <c r="F972" t="s">
        <v>2064</v>
      </c>
      <c r="G972" t="str">
        <f t="shared" si="15"/>
        <v>Kinderkrippe  Kohlbacher GmbH, 8054 Seiersberg-Pirka, Rauscherstraße 3</v>
      </c>
    </row>
    <row r="973" spans="1:7" x14ac:dyDescent="0.3">
      <c r="A973">
        <v>60670002</v>
      </c>
      <c r="B973">
        <v>60670</v>
      </c>
      <c r="C973" t="s">
        <v>2237</v>
      </c>
      <c r="D973" t="s">
        <v>913</v>
      </c>
      <c r="E973" t="s">
        <v>914</v>
      </c>
      <c r="F973" t="s">
        <v>926</v>
      </c>
      <c r="G973" t="str">
        <f t="shared" si="15"/>
        <v>Kindergarten  Marktgemeinde Premstätten, 8141 Premstätten, August-Plattl-Weg 20</v>
      </c>
    </row>
    <row r="974" spans="1:7" x14ac:dyDescent="0.3">
      <c r="A974">
        <v>61001003</v>
      </c>
      <c r="B974">
        <v>61001</v>
      </c>
      <c r="C974" t="s">
        <v>2238</v>
      </c>
      <c r="D974" t="s">
        <v>1325</v>
      </c>
      <c r="E974" t="s">
        <v>1326</v>
      </c>
      <c r="F974" t="s">
        <v>1327</v>
      </c>
      <c r="G974" t="str">
        <f t="shared" si="15"/>
        <v>Kindergarten  Gemeinde Allerheiligen bei Wildon, 8412 Allerheiligen bei Wildon, Allerheiligen bei Wildon 170</v>
      </c>
    </row>
    <row r="975" spans="1:7" x14ac:dyDescent="0.3">
      <c r="A975">
        <v>61001801</v>
      </c>
      <c r="B975">
        <v>61001</v>
      </c>
      <c r="C975" t="s">
        <v>2238</v>
      </c>
      <c r="D975" t="s">
        <v>1325</v>
      </c>
      <c r="E975" t="s">
        <v>1326</v>
      </c>
      <c r="F975" t="s">
        <v>2363</v>
      </c>
      <c r="G975" t="str">
        <f t="shared" si="15"/>
        <v>Kinderkrippe  Gemeinde Allerheiligen bei Wildon, 8412 Allerheiligen bei Wildon, Allerheiligen bei Wildon 170</v>
      </c>
    </row>
    <row r="976" spans="1:7" x14ac:dyDescent="0.3">
      <c r="A976">
        <v>61002801</v>
      </c>
      <c r="B976">
        <v>61002</v>
      </c>
      <c r="C976" t="s">
        <v>1211</v>
      </c>
      <c r="D976" t="s">
        <v>1212</v>
      </c>
      <c r="E976" t="s">
        <v>1213</v>
      </c>
      <c r="F976" t="s">
        <v>2364</v>
      </c>
      <c r="G976" t="str">
        <f t="shared" si="15"/>
        <v>Kinderkrippe  Marktgemeinde Arnfels, 8454 Arnfels, Schulgasse 220</v>
      </c>
    </row>
    <row r="977" spans="1:7" x14ac:dyDescent="0.3">
      <c r="A977">
        <v>61007801</v>
      </c>
      <c r="B977">
        <v>61007</v>
      </c>
      <c r="C977" t="s">
        <v>1331</v>
      </c>
      <c r="D977" t="s">
        <v>714</v>
      </c>
      <c r="E977" t="s">
        <v>1332</v>
      </c>
      <c r="F977" t="s">
        <v>2239</v>
      </c>
      <c r="G977" t="str">
        <f t="shared" si="15"/>
        <v>Kinderkrippe  Gemeinde Empersdorf, 8081 Empersdorf, Empersdorf 1a</v>
      </c>
    </row>
    <row r="978" spans="1:7" x14ac:dyDescent="0.3">
      <c r="A978">
        <v>61017803</v>
      </c>
      <c r="B978">
        <v>61017</v>
      </c>
      <c r="C978" t="s">
        <v>2365</v>
      </c>
      <c r="D978" t="s">
        <v>1269</v>
      </c>
      <c r="E978" t="s">
        <v>1270</v>
      </c>
      <c r="F978" t="s">
        <v>1271</v>
      </c>
      <c r="G978" t="str">
        <f t="shared" si="15"/>
        <v>Kinderkrippe  Gemeinde Hengsberg, 8411 Hengsberg, Hengsberg 5</v>
      </c>
    </row>
    <row r="979" spans="1:7" x14ac:dyDescent="0.3">
      <c r="A979">
        <v>61020801</v>
      </c>
      <c r="B979">
        <v>61020</v>
      </c>
      <c r="C979" t="s">
        <v>1320</v>
      </c>
      <c r="D979" t="s">
        <v>1236</v>
      </c>
      <c r="E979" t="s">
        <v>1321</v>
      </c>
      <c r="F979" t="s">
        <v>2065</v>
      </c>
      <c r="G979" t="str">
        <f t="shared" si="15"/>
        <v>Kinderkrippe  Gemeinde Lang, 8403 Lang, Lang 43</v>
      </c>
    </row>
    <row r="980" spans="1:7" x14ac:dyDescent="0.3">
      <c r="A980">
        <v>61021005</v>
      </c>
      <c r="B980">
        <v>61021</v>
      </c>
      <c r="C980" t="s">
        <v>2240</v>
      </c>
      <c r="D980" t="s">
        <v>1236</v>
      </c>
      <c r="E980" t="s">
        <v>1237</v>
      </c>
      <c r="F980" t="s">
        <v>1238</v>
      </c>
      <c r="G980" t="str">
        <f t="shared" si="15"/>
        <v>Kindergarten  Marktgemeinde Lebring-Sankt Margarethen, 8403 Lebring-Sankt Margarethen, Grazerstraße 21</v>
      </c>
    </row>
    <row r="981" spans="1:7" x14ac:dyDescent="0.3">
      <c r="A981">
        <v>61021803</v>
      </c>
      <c r="B981">
        <v>61021</v>
      </c>
      <c r="C981" t="s">
        <v>2240</v>
      </c>
      <c r="D981" t="s">
        <v>1236</v>
      </c>
      <c r="E981" t="s">
        <v>1237</v>
      </c>
      <c r="F981" t="s">
        <v>1248</v>
      </c>
      <c r="G981" t="str">
        <f t="shared" si="15"/>
        <v>Kinderkrippe  Marktgemeinde Lebring-Sankt Margarethen, 8403 Lebring-Sankt Margarethen, Grazerstraße 21</v>
      </c>
    </row>
    <row r="982" spans="1:7" x14ac:dyDescent="0.3">
      <c r="A982">
        <v>61027801</v>
      </c>
      <c r="B982">
        <v>61027</v>
      </c>
      <c r="C982" t="s">
        <v>1244</v>
      </c>
      <c r="D982" t="s">
        <v>1245</v>
      </c>
      <c r="E982" t="s">
        <v>1246</v>
      </c>
      <c r="F982" t="s">
        <v>2066</v>
      </c>
      <c r="G982" t="str">
        <f t="shared" si="15"/>
        <v>Kinderkrippe  Gemeinde Ragnitz, 8413 Ragnitz, Gundersdorf 16</v>
      </c>
    </row>
    <row r="983" spans="1:7" x14ac:dyDescent="0.3">
      <c r="A983">
        <v>61030801</v>
      </c>
      <c r="B983">
        <v>61030</v>
      </c>
      <c r="C983" t="s">
        <v>1287</v>
      </c>
      <c r="D983" t="s">
        <v>1288</v>
      </c>
      <c r="E983" t="s">
        <v>1289</v>
      </c>
      <c r="F983" t="s">
        <v>2241</v>
      </c>
      <c r="G983" t="str">
        <f t="shared" si="15"/>
        <v>Kinderkrippe  Gemeinde Sankt Andrä-Höch, 8444 Sankt Andrä-Höch, Rettenberg 100</v>
      </c>
    </row>
    <row r="984" spans="1:7" x14ac:dyDescent="0.3">
      <c r="A984">
        <v>61043004</v>
      </c>
      <c r="B984">
        <v>61043</v>
      </c>
      <c r="C984" t="s">
        <v>2242</v>
      </c>
      <c r="D984" t="s">
        <v>1255</v>
      </c>
      <c r="E984" t="s">
        <v>1256</v>
      </c>
      <c r="F984" t="s">
        <v>1311</v>
      </c>
      <c r="G984" t="str">
        <f t="shared" si="15"/>
        <v>Kindergarten  Gemeinde Tillmitsch, 8434 Tillmitsch, Rohrbacherweg 16</v>
      </c>
    </row>
    <row r="985" spans="1:7" x14ac:dyDescent="0.3">
      <c r="A985">
        <v>61043804</v>
      </c>
      <c r="B985">
        <v>61043</v>
      </c>
      <c r="C985" t="s">
        <v>2242</v>
      </c>
      <c r="D985" t="s">
        <v>1255</v>
      </c>
      <c r="E985" t="s">
        <v>1256</v>
      </c>
      <c r="F985" t="s">
        <v>1257</v>
      </c>
      <c r="G985" t="str">
        <f t="shared" si="15"/>
        <v>Kinderkrippe  Gemeinde Tillmitsch, 8434 Tillmitsch, Rohrbacherweg 16</v>
      </c>
    </row>
    <row r="986" spans="1:7" x14ac:dyDescent="0.3">
      <c r="A986">
        <v>61045011</v>
      </c>
      <c r="B986">
        <v>61045</v>
      </c>
      <c r="C986" t="s">
        <v>1350</v>
      </c>
      <c r="D986" t="s">
        <v>1241</v>
      </c>
      <c r="E986" t="s">
        <v>1242</v>
      </c>
      <c r="F986" t="s">
        <v>1243</v>
      </c>
      <c r="G986" t="str">
        <f t="shared" si="15"/>
        <v>Kindergarten  Marktgemeinde Wagna, 8435 Wagna, Friedhofstraße 25</v>
      </c>
    </row>
    <row r="987" spans="1:7" x14ac:dyDescent="0.3">
      <c r="A987">
        <v>61045805</v>
      </c>
      <c r="B987">
        <v>61045</v>
      </c>
      <c r="C987" t="s">
        <v>1330</v>
      </c>
      <c r="D987" t="s">
        <v>1241</v>
      </c>
      <c r="E987" t="s">
        <v>1242</v>
      </c>
      <c r="F987" t="s">
        <v>2068</v>
      </c>
      <c r="G987" t="str">
        <f t="shared" si="15"/>
        <v>Kinderkrippe  Marktgemeinde Wagna, 8435 Wagna, Gemeindehausstraße 5</v>
      </c>
    </row>
    <row r="988" spans="1:7" x14ac:dyDescent="0.3">
      <c r="A988">
        <v>61045806</v>
      </c>
      <c r="B988">
        <v>61045</v>
      </c>
      <c r="C988" t="s">
        <v>2067</v>
      </c>
      <c r="D988" t="s">
        <v>1241</v>
      </c>
      <c r="E988" t="s">
        <v>1242</v>
      </c>
      <c r="F988" t="s">
        <v>2068</v>
      </c>
      <c r="G988" t="str">
        <f t="shared" si="15"/>
        <v>Kinderkrippe  Marktgemeinde Wagna, 8435 Wagna, Mitterfeldweg 12</v>
      </c>
    </row>
    <row r="989" spans="1:7" x14ac:dyDescent="0.3">
      <c r="A989">
        <v>61045809</v>
      </c>
      <c r="B989">
        <v>61045</v>
      </c>
      <c r="C989" t="s">
        <v>1350</v>
      </c>
      <c r="D989" t="s">
        <v>1241</v>
      </c>
      <c r="E989" t="s">
        <v>1242</v>
      </c>
      <c r="F989" t="s">
        <v>2068</v>
      </c>
      <c r="G989" t="str">
        <f t="shared" si="15"/>
        <v>Kinderkrippe  Marktgemeinde Wagna, 8435 Wagna, Friedhofstraße 25</v>
      </c>
    </row>
    <row r="990" spans="1:7" x14ac:dyDescent="0.3">
      <c r="A990">
        <v>61051801</v>
      </c>
      <c r="B990">
        <v>61051</v>
      </c>
      <c r="C990" t="s">
        <v>1329</v>
      </c>
      <c r="D990" t="s">
        <v>1308</v>
      </c>
      <c r="E990" t="s">
        <v>1309</v>
      </c>
      <c r="F990" t="s">
        <v>2069</v>
      </c>
      <c r="G990" t="str">
        <f t="shared" si="15"/>
        <v>Kinderkrippe  Marktgemeinde Gleinstätten, 8443 Gleinstätten, Pistorf 151</v>
      </c>
    </row>
    <row r="991" spans="1:7" x14ac:dyDescent="0.3">
      <c r="A991">
        <v>61052801</v>
      </c>
      <c r="B991">
        <v>61052</v>
      </c>
      <c r="C991" t="s">
        <v>2243</v>
      </c>
      <c r="D991" t="s">
        <v>890</v>
      </c>
      <c r="E991" t="s">
        <v>1281</v>
      </c>
      <c r="F991" t="s">
        <v>2244</v>
      </c>
      <c r="G991" t="str">
        <f t="shared" si="15"/>
        <v>Kinderkrippe  Marktgemeinde Heiligenkreuz am Waasen, 8072 Heiligenkreuz am Waasen, Sankt Ulrich am Waasen 117</v>
      </c>
    </row>
    <row r="992" spans="1:7" x14ac:dyDescent="0.3">
      <c r="A992">
        <v>61053801</v>
      </c>
      <c r="B992">
        <v>61053</v>
      </c>
      <c r="C992" t="s">
        <v>2070</v>
      </c>
      <c r="D992" t="s">
        <v>1204</v>
      </c>
      <c r="E992" t="s">
        <v>1205</v>
      </c>
      <c r="F992" t="s">
        <v>2071</v>
      </c>
      <c r="G992" t="str">
        <f t="shared" si="15"/>
        <v>Kinderkrippe  Silver Living GmbH, 8430 Leibnitz, Emmerich Assmann-Gasse 6</v>
      </c>
    </row>
    <row r="993" spans="1:7" x14ac:dyDescent="0.3">
      <c r="A993">
        <v>61053802</v>
      </c>
      <c r="B993">
        <v>61053</v>
      </c>
      <c r="C993" t="s">
        <v>2072</v>
      </c>
      <c r="D993" t="s">
        <v>1204</v>
      </c>
      <c r="E993" t="s">
        <v>1205</v>
      </c>
      <c r="F993" t="s">
        <v>2071</v>
      </c>
      <c r="G993" t="str">
        <f t="shared" si="15"/>
        <v>Kinderkrippe  Silver Living GmbH, 8430 Leibnitz, Wagnastraße 13</v>
      </c>
    </row>
    <row r="994" spans="1:7" x14ac:dyDescent="0.3">
      <c r="A994">
        <v>61055001</v>
      </c>
      <c r="B994">
        <v>61055</v>
      </c>
      <c r="C994" t="s">
        <v>2073</v>
      </c>
      <c r="D994" t="s">
        <v>1245</v>
      </c>
      <c r="E994" t="s">
        <v>2074</v>
      </c>
      <c r="F994" t="s">
        <v>2075</v>
      </c>
      <c r="G994" t="str">
        <f t="shared" si="15"/>
        <v>Kindergarten  Marktgemeinde Sankt Georgen an der Stiefing, 8413 Sankt Georgen an der Stiefing, St. Georgen an der Stiefing 130a</v>
      </c>
    </row>
    <row r="995" spans="1:7" x14ac:dyDescent="0.3">
      <c r="A995">
        <v>61055801</v>
      </c>
      <c r="B995">
        <v>61055</v>
      </c>
      <c r="C995" t="s">
        <v>2073</v>
      </c>
      <c r="D995" t="s">
        <v>1245</v>
      </c>
      <c r="E995" t="s">
        <v>2074</v>
      </c>
      <c r="F995" t="s">
        <v>2076</v>
      </c>
      <c r="G995" t="str">
        <f t="shared" si="15"/>
        <v>Kinderkrippe  Marktgemeinde Sankt Georgen an der Stiefing, 8413 Sankt Georgen an der Stiefing, St. Georgen an der Stiefing 130a</v>
      </c>
    </row>
    <row r="996" spans="1:7" x14ac:dyDescent="0.3">
      <c r="A996">
        <v>61056801</v>
      </c>
      <c r="B996">
        <v>61060</v>
      </c>
      <c r="C996" t="s">
        <v>2077</v>
      </c>
      <c r="D996" t="s">
        <v>1277</v>
      </c>
      <c r="E996" t="s">
        <v>1278</v>
      </c>
      <c r="F996" t="s">
        <v>2078</v>
      </c>
      <c r="G996" t="str">
        <f t="shared" si="15"/>
        <v>Kinderkrippe  Marktgemeinde Sankt Veit in der Südsteiermark, 8423 Sankt Veit in der Südsteiermark, Schulstraße 11c</v>
      </c>
    </row>
    <row r="997" spans="1:7" x14ac:dyDescent="0.3">
      <c r="A997">
        <v>61057803</v>
      </c>
      <c r="B997">
        <v>61057</v>
      </c>
      <c r="C997" t="s">
        <v>2366</v>
      </c>
      <c r="D997" t="s">
        <v>1273</v>
      </c>
      <c r="E997" t="s">
        <v>1274</v>
      </c>
      <c r="F997" t="s">
        <v>1275</v>
      </c>
      <c r="G997" t="str">
        <f t="shared" si="15"/>
        <v>Kinderkrippe  Röm.-kath. Pfarre Wolfsberg im Schwarzautal, 8421 Schwarzautal, Hainsdorf 34</v>
      </c>
    </row>
    <row r="998" spans="1:7" x14ac:dyDescent="0.3">
      <c r="A998">
        <v>61058802</v>
      </c>
      <c r="B998">
        <v>61061</v>
      </c>
      <c r="C998" t="s">
        <v>2079</v>
      </c>
      <c r="D998" t="s">
        <v>1232</v>
      </c>
      <c r="E998" t="s">
        <v>1324</v>
      </c>
      <c r="F998" t="s">
        <v>1249</v>
      </c>
      <c r="G998" t="str">
        <f t="shared" si="15"/>
        <v>Kinderkrippe  Marktgemeinde Straß in Steiermark, 8472 Vogau, Obere Dorfstraße 6</v>
      </c>
    </row>
    <row r="999" spans="1:7" x14ac:dyDescent="0.3">
      <c r="A999">
        <v>61059801</v>
      </c>
      <c r="B999">
        <v>61059</v>
      </c>
      <c r="C999" t="s">
        <v>1283</v>
      </c>
      <c r="D999" t="s">
        <v>1284</v>
      </c>
      <c r="E999" t="s">
        <v>1285</v>
      </c>
      <c r="F999" t="s">
        <v>2080</v>
      </c>
      <c r="G999" t="str">
        <f t="shared" si="15"/>
        <v>Kinderkrippe  Marktgemeinde Wildon, 8410 Wildon, Kindergartenstraße 6</v>
      </c>
    </row>
    <row r="1000" spans="1:7" x14ac:dyDescent="0.3">
      <c r="A1000">
        <v>61106801</v>
      </c>
      <c r="B1000">
        <v>61106</v>
      </c>
      <c r="C1000" t="s">
        <v>1391</v>
      </c>
      <c r="D1000" t="s">
        <v>1392</v>
      </c>
      <c r="E1000" t="s">
        <v>1393</v>
      </c>
      <c r="F1000" t="s">
        <v>2367</v>
      </c>
      <c r="G1000" t="str">
        <f t="shared" si="15"/>
        <v>Kinderkrippe  Marktgemeinde Kammern im Liesingtal, 8773 Kammern im Liesingtal, Seiz 21</v>
      </c>
    </row>
    <row r="1001" spans="1:7" x14ac:dyDescent="0.3">
      <c r="A1001">
        <v>61107801</v>
      </c>
      <c r="B1001">
        <v>61107</v>
      </c>
      <c r="C1001" t="s">
        <v>1395</v>
      </c>
      <c r="D1001" t="s">
        <v>1396</v>
      </c>
      <c r="E1001" t="s">
        <v>1397</v>
      </c>
      <c r="F1001" t="s">
        <v>2081</v>
      </c>
      <c r="G1001" t="str">
        <f t="shared" si="15"/>
        <v>Kinderkrippe  Marktgemeinde Kraubath an der Mur, 8714 Kraubath an der Mur, Kirchplatz 6</v>
      </c>
    </row>
    <row r="1002" spans="1:7" x14ac:dyDescent="0.3">
      <c r="A1002">
        <v>61108025</v>
      </c>
      <c r="B1002">
        <v>61108</v>
      </c>
      <c r="C1002" t="s">
        <v>2368</v>
      </c>
      <c r="D1002" t="s">
        <v>1353</v>
      </c>
      <c r="E1002" t="s">
        <v>1354</v>
      </c>
      <c r="F1002" t="s">
        <v>1365</v>
      </c>
      <c r="G1002" t="str">
        <f t="shared" si="15"/>
        <v>Kindergarten  Stadt Leoben, 8700 Leoben, Kärntner Straße 71</v>
      </c>
    </row>
    <row r="1003" spans="1:7" x14ac:dyDescent="0.3">
      <c r="A1003">
        <v>61108812</v>
      </c>
      <c r="B1003">
        <v>61108</v>
      </c>
      <c r="C1003" t="s">
        <v>2368</v>
      </c>
      <c r="D1003" t="s">
        <v>1353</v>
      </c>
      <c r="E1003" t="s">
        <v>1354</v>
      </c>
      <c r="F1003" t="s">
        <v>1355</v>
      </c>
      <c r="G1003" t="str">
        <f t="shared" si="15"/>
        <v>Kinderkrippe  Stadt Leoben, 8700 Leoben, Kärntner Straße 71</v>
      </c>
    </row>
    <row r="1004" spans="1:7" x14ac:dyDescent="0.3">
      <c r="A1004">
        <v>61109801</v>
      </c>
      <c r="B1004">
        <v>61109</v>
      </c>
      <c r="C1004" t="s">
        <v>877</v>
      </c>
      <c r="D1004" t="s">
        <v>1419</v>
      </c>
      <c r="E1004" t="s">
        <v>1420</v>
      </c>
      <c r="F1004" t="s">
        <v>2082</v>
      </c>
      <c r="G1004" t="str">
        <f t="shared" si="15"/>
        <v>Kinderkrippe  Marktgemeinde Mautern in Steiermark, 8774 Mautern in Steiermark, Schulgasse 1a</v>
      </c>
    </row>
    <row r="1005" spans="1:7" x14ac:dyDescent="0.3">
      <c r="A1005">
        <v>61120801</v>
      </c>
      <c r="B1005">
        <v>61120</v>
      </c>
      <c r="C1005" t="s">
        <v>1379</v>
      </c>
      <c r="D1005" t="s">
        <v>1380</v>
      </c>
      <c r="E1005" t="s">
        <v>1381</v>
      </c>
      <c r="F1005" t="s">
        <v>1434</v>
      </c>
      <c r="G1005" t="str">
        <f t="shared" si="15"/>
        <v>Kinderkrippe  Stadt Trofaiach, 8793 Trofaiach, Rebenburggasse 2a</v>
      </c>
    </row>
    <row r="1006" spans="1:7" x14ac:dyDescent="0.3">
      <c r="A1006">
        <v>61120805</v>
      </c>
      <c r="B1006">
        <v>61120</v>
      </c>
      <c r="C1006" t="s">
        <v>2369</v>
      </c>
      <c r="D1006" t="s">
        <v>1380</v>
      </c>
      <c r="E1006" t="s">
        <v>1381</v>
      </c>
      <c r="F1006" t="s">
        <v>1434</v>
      </c>
      <c r="G1006" t="str">
        <f t="shared" si="15"/>
        <v>Kinderkrippe  Stadt Trofaiach, 8793 Trofaiach, Koloniegasse 38</v>
      </c>
    </row>
    <row r="1007" spans="1:7" x14ac:dyDescent="0.3">
      <c r="A1007">
        <v>61203801</v>
      </c>
      <c r="B1007">
        <v>61203</v>
      </c>
      <c r="C1007" t="s">
        <v>2247</v>
      </c>
      <c r="D1007" t="s">
        <v>1573</v>
      </c>
      <c r="E1007" t="s">
        <v>1574</v>
      </c>
      <c r="F1007" t="s">
        <v>2248</v>
      </c>
      <c r="G1007" t="str">
        <f t="shared" si="15"/>
        <v>Kinderkrippe  Gemeinde Aigen im Ennstal, 8943 Aigen im Ennstal, Aigen 14</v>
      </c>
    </row>
    <row r="1008" spans="1:7" x14ac:dyDescent="0.3">
      <c r="A1008">
        <v>61207015</v>
      </c>
      <c r="B1008">
        <v>61207</v>
      </c>
      <c r="C1008" t="s">
        <v>2083</v>
      </c>
      <c r="D1008" t="s">
        <v>1447</v>
      </c>
      <c r="E1008" t="s">
        <v>1448</v>
      </c>
      <c r="F1008" t="s">
        <v>2084</v>
      </c>
      <c r="G1008" t="str">
        <f t="shared" si="15"/>
        <v>Kindergarten  Stadt Bad Aussee, 8990 Bad Aussee, Kirchengasse 213</v>
      </c>
    </row>
    <row r="1009" spans="1:7" x14ac:dyDescent="0.3">
      <c r="A1009">
        <v>61213004</v>
      </c>
      <c r="B1009">
        <v>61213</v>
      </c>
      <c r="C1009" t="s">
        <v>2085</v>
      </c>
      <c r="D1009" t="s">
        <v>1588</v>
      </c>
      <c r="E1009" t="s">
        <v>2086</v>
      </c>
      <c r="F1009" t="s">
        <v>2087</v>
      </c>
      <c r="G1009" t="str">
        <f t="shared" si="15"/>
        <v>Kindergarten  Marktgemeinde Gröbming, 8962 Gröbming, Wiesackstraße 1000</v>
      </c>
    </row>
    <row r="1010" spans="1:7" x14ac:dyDescent="0.3">
      <c r="A1010">
        <v>61213803</v>
      </c>
      <c r="B1010">
        <v>61213</v>
      </c>
      <c r="C1010" t="s">
        <v>2085</v>
      </c>
      <c r="D1010" t="s">
        <v>1588</v>
      </c>
      <c r="E1010" t="s">
        <v>2086</v>
      </c>
      <c r="F1010" t="s">
        <v>2088</v>
      </c>
      <c r="G1010" t="str">
        <f t="shared" si="15"/>
        <v>Kinderkrippe  Marktgemeinde Gröbming, 8962 Gröbming, Wiesackstraße 1000</v>
      </c>
    </row>
    <row r="1011" spans="1:7" x14ac:dyDescent="0.3">
      <c r="A1011">
        <v>61222801</v>
      </c>
      <c r="B1011">
        <v>61222</v>
      </c>
      <c r="C1011" t="s">
        <v>1503</v>
      </c>
      <c r="D1011" t="s">
        <v>1504</v>
      </c>
      <c r="E1011" t="s">
        <v>1505</v>
      </c>
      <c r="F1011" t="s">
        <v>2089</v>
      </c>
      <c r="G1011" t="str">
        <f t="shared" si="15"/>
        <v>Kinderkrippe  Gemeinde Lassing, 8903 Lassing, Lassing 34</v>
      </c>
    </row>
    <row r="1012" spans="1:7" x14ac:dyDescent="0.3">
      <c r="A1012">
        <v>61242803</v>
      </c>
      <c r="B1012">
        <v>61265</v>
      </c>
      <c r="C1012" t="s">
        <v>2370</v>
      </c>
      <c r="D1012" t="s">
        <v>1468</v>
      </c>
      <c r="E1012" t="s">
        <v>1469</v>
      </c>
      <c r="F1012" t="s">
        <v>1470</v>
      </c>
      <c r="G1012" t="str">
        <f t="shared" si="15"/>
        <v>Kinderkrippe  Stadt Schladming, 8970 Schladming, Sportplatzgasse 406</v>
      </c>
    </row>
    <row r="1013" spans="1:7" x14ac:dyDescent="0.3">
      <c r="A1013">
        <v>61247803</v>
      </c>
      <c r="B1013">
        <v>61247</v>
      </c>
      <c r="C1013" t="s">
        <v>1568</v>
      </c>
      <c r="D1013" t="s">
        <v>1569</v>
      </c>
      <c r="E1013" t="s">
        <v>1570</v>
      </c>
      <c r="F1013" t="s">
        <v>2090</v>
      </c>
      <c r="G1013" t="str">
        <f t="shared" si="15"/>
        <v>Kinderkrippe  Stadt Trieben, 8784 Trieben, Triebener Bundesstraße 8</v>
      </c>
    </row>
    <row r="1014" spans="1:7" x14ac:dyDescent="0.3">
      <c r="A1014">
        <v>61253801</v>
      </c>
      <c r="B1014">
        <v>61253</v>
      </c>
      <c r="C1014" t="s">
        <v>2091</v>
      </c>
      <c r="D1014" t="s">
        <v>1440</v>
      </c>
      <c r="E1014" t="s">
        <v>1441</v>
      </c>
      <c r="F1014" t="s">
        <v>2092</v>
      </c>
      <c r="G1014" t="str">
        <f t="shared" si="15"/>
        <v>Kinderkrippe  Marktgemeinde Admont, 8911 Admont, Mittlere Bachgasse 625</v>
      </c>
    </row>
    <row r="1015" spans="1:7" x14ac:dyDescent="0.3">
      <c r="A1015">
        <v>61255001</v>
      </c>
      <c r="B1015">
        <v>61255</v>
      </c>
      <c r="C1015" t="s">
        <v>2093</v>
      </c>
      <c r="D1015" t="s">
        <v>1578</v>
      </c>
      <c r="E1015" t="s">
        <v>1525</v>
      </c>
      <c r="F1015" t="s">
        <v>608</v>
      </c>
      <c r="G1015" t="str">
        <f t="shared" si="15"/>
        <v>Kindergarten  Gem. Wohn- u. Siedlungsgenossenschaft Ennstal reg. Gen.m.b.H. Liezen, 8983 Bad Mitterndorf, Bad Mitterndorf 477</v>
      </c>
    </row>
    <row r="1016" spans="1:7" x14ac:dyDescent="0.3">
      <c r="A1016">
        <v>61255801</v>
      </c>
      <c r="B1016">
        <v>61255</v>
      </c>
      <c r="C1016" t="s">
        <v>2093</v>
      </c>
      <c r="D1016" t="s">
        <v>1578</v>
      </c>
      <c r="E1016" t="s">
        <v>1525</v>
      </c>
      <c r="F1016" t="s">
        <v>567</v>
      </c>
      <c r="G1016" t="str">
        <f t="shared" si="15"/>
        <v>Kinderkrippe  Gem. Wohn- u. Siedlungsgenossenschaft Ennstal reg. Gen.m.b.H. Liezen, 8983 Bad Mitterndorf, Bad Mitterndorf 477</v>
      </c>
    </row>
    <row r="1017" spans="1:7" x14ac:dyDescent="0.3">
      <c r="A1017">
        <v>61413801</v>
      </c>
      <c r="B1017">
        <v>61413</v>
      </c>
      <c r="C1017" t="s">
        <v>2249</v>
      </c>
      <c r="D1017" t="s">
        <v>1670</v>
      </c>
      <c r="E1017" t="s">
        <v>1671</v>
      </c>
      <c r="F1017" t="s">
        <v>2250</v>
      </c>
      <c r="G1017" t="str">
        <f t="shared" si="15"/>
        <v>Kinderkrippe  Gemeinde Niederwölz, 8831 Niederwölz, Schulweg 81a</v>
      </c>
    </row>
    <row r="1018" spans="1:7" x14ac:dyDescent="0.3">
      <c r="A1018">
        <v>61438001</v>
      </c>
      <c r="B1018">
        <v>61438</v>
      </c>
      <c r="C1018" t="s">
        <v>2251</v>
      </c>
      <c r="D1018" t="s">
        <v>1648</v>
      </c>
      <c r="E1018" t="s">
        <v>1649</v>
      </c>
      <c r="F1018" t="s">
        <v>1650</v>
      </c>
      <c r="G1018" t="str">
        <f t="shared" si="15"/>
        <v>Kindergarten  Stadt Murau, 8850 Murau, Friedhofgasse 3</v>
      </c>
    </row>
    <row r="1019" spans="1:7" x14ac:dyDescent="0.3">
      <c r="A1019">
        <v>61438801</v>
      </c>
      <c r="B1019">
        <v>61438</v>
      </c>
      <c r="C1019" t="s">
        <v>2251</v>
      </c>
      <c r="D1019" t="s">
        <v>1648</v>
      </c>
      <c r="E1019" t="s">
        <v>1649</v>
      </c>
      <c r="F1019" t="s">
        <v>1715</v>
      </c>
      <c r="G1019" t="str">
        <f t="shared" si="15"/>
        <v>Kinderkrippe  Stadt Murau, 8850 Murau, Friedhofgasse 3</v>
      </c>
    </row>
    <row r="1020" spans="1:7" x14ac:dyDescent="0.3">
      <c r="A1020">
        <v>61445801</v>
      </c>
      <c r="B1020">
        <v>61445</v>
      </c>
      <c r="C1020" t="s">
        <v>1677</v>
      </c>
      <c r="D1020" t="s">
        <v>1678</v>
      </c>
      <c r="E1020" t="s">
        <v>1679</v>
      </c>
      <c r="F1020" t="s">
        <v>2094</v>
      </c>
      <c r="G1020" t="str">
        <f t="shared" si="15"/>
        <v>Kinderkrippe  Gemeinde Stadl-Predlitz, 8863 Stadl-Predlitz, Predlitz 82</v>
      </c>
    </row>
    <row r="1021" spans="1:7" x14ac:dyDescent="0.3">
      <c r="A1021">
        <v>61446003</v>
      </c>
      <c r="B1021">
        <v>61446</v>
      </c>
      <c r="C1021" t="s">
        <v>2095</v>
      </c>
      <c r="D1021" t="s">
        <v>2096</v>
      </c>
      <c r="E1021" t="s">
        <v>1687</v>
      </c>
      <c r="F1021" t="s">
        <v>1688</v>
      </c>
      <c r="G1021" t="str">
        <f t="shared" si="15"/>
        <v>Kindergarten  Gemeinde Teufenbach-Katsch, 8842 Teufenbach-Katsch, Katschtalstraße 14</v>
      </c>
    </row>
    <row r="1022" spans="1:7" x14ac:dyDescent="0.3">
      <c r="A1022">
        <v>61618003</v>
      </c>
      <c r="B1022">
        <v>61618</v>
      </c>
      <c r="C1022" t="s">
        <v>2097</v>
      </c>
      <c r="D1022" t="s">
        <v>1769</v>
      </c>
      <c r="E1022" t="s">
        <v>1770</v>
      </c>
      <c r="F1022" t="s">
        <v>1771</v>
      </c>
      <c r="G1022" t="str">
        <f t="shared" si="15"/>
        <v>Kindergarten  Gemeinde Rosental an der Kainach, 8582 Rosental an der Kainach, Hauptstraße 31</v>
      </c>
    </row>
    <row r="1023" spans="1:7" x14ac:dyDescent="0.3">
      <c r="A1023">
        <v>61618501</v>
      </c>
      <c r="B1023">
        <v>61618</v>
      </c>
      <c r="C1023" t="s">
        <v>2097</v>
      </c>
      <c r="D1023" t="s">
        <v>1769</v>
      </c>
      <c r="E1023" t="s">
        <v>1770</v>
      </c>
      <c r="F1023" t="s">
        <v>2371</v>
      </c>
      <c r="G1023" t="str">
        <f t="shared" si="15"/>
        <v>Hort  Gemeinde Rosental an der Kainach, 8582 Rosental an der Kainach, Hauptstraße 31</v>
      </c>
    </row>
    <row r="1024" spans="1:7" x14ac:dyDescent="0.3">
      <c r="A1024">
        <v>61618801</v>
      </c>
      <c r="B1024">
        <v>61618</v>
      </c>
      <c r="C1024" t="s">
        <v>2097</v>
      </c>
      <c r="D1024" t="s">
        <v>1769</v>
      </c>
      <c r="E1024" t="s">
        <v>1770</v>
      </c>
      <c r="F1024" t="s">
        <v>2252</v>
      </c>
      <c r="G1024" t="str">
        <f t="shared" si="15"/>
        <v>Kinderkrippe  Gemeinde Rosental an der Kainach, 8582 Rosental an der Kainach, Hauptstraße 31</v>
      </c>
    </row>
    <row r="1025" spans="1:7" x14ac:dyDescent="0.3">
      <c r="A1025">
        <v>61625015</v>
      </c>
      <c r="B1025">
        <v>61625</v>
      </c>
      <c r="C1025" t="s">
        <v>2350</v>
      </c>
      <c r="D1025" t="s">
        <v>1765</v>
      </c>
      <c r="E1025" t="s">
        <v>1766</v>
      </c>
      <c r="F1025" t="s">
        <v>1767</v>
      </c>
      <c r="G1025" t="str">
        <f t="shared" si="15"/>
        <v>Kindergarten  Stadt Voitsberg, 8570 Voitsberg, Helmut-Glaser-Straße 5</v>
      </c>
    </row>
    <row r="1026" spans="1:7" x14ac:dyDescent="0.3">
      <c r="A1026">
        <v>61631801</v>
      </c>
      <c r="B1026">
        <v>61631</v>
      </c>
      <c r="C1026" t="s">
        <v>2098</v>
      </c>
      <c r="D1026" t="s">
        <v>1754</v>
      </c>
      <c r="E1026" t="s">
        <v>1755</v>
      </c>
      <c r="F1026" t="s">
        <v>2099</v>
      </c>
      <c r="G1026" t="str">
        <f t="shared" si="15"/>
        <v>Kinderkrippe  VOBIS Kommunalbau GmbH, 8580 Köflach, Volksbankplatz 2</v>
      </c>
    </row>
    <row r="1027" spans="1:7" x14ac:dyDescent="0.3">
      <c r="A1027">
        <v>61632002</v>
      </c>
      <c r="B1027">
        <v>61632</v>
      </c>
      <c r="C1027" t="s">
        <v>2100</v>
      </c>
      <c r="D1027" t="s">
        <v>1777</v>
      </c>
      <c r="E1027" t="s">
        <v>1778</v>
      </c>
      <c r="F1027" t="s">
        <v>1779</v>
      </c>
      <c r="G1027" t="str">
        <f t="shared" ref="G1027:G1090" si="16">F1027&amp;", "&amp;D1027&amp;" "&amp;E1027&amp;", "&amp;C1027</f>
        <v>Kindergarten  Marktgemeinde Maria Lankowitz, 8591 Maria Lankowitz, Gößnitz-Dorf 44</v>
      </c>
    </row>
    <row r="1028" spans="1:7" x14ac:dyDescent="0.3">
      <c r="A1028">
        <v>61633801</v>
      </c>
      <c r="B1028">
        <v>61633</v>
      </c>
      <c r="C1028" t="s">
        <v>2101</v>
      </c>
      <c r="D1028" t="s">
        <v>1824</v>
      </c>
      <c r="E1028" t="s">
        <v>1774</v>
      </c>
      <c r="F1028" t="s">
        <v>2102</v>
      </c>
      <c r="G1028" t="str">
        <f t="shared" si="16"/>
        <v>Kinderkrippe  Gemeinde Söding-Sankt Johann, 8565 Söding-Sankt Johann, Sankt Johann ob Hohenburg 83</v>
      </c>
    </row>
    <row r="1029" spans="1:7" x14ac:dyDescent="0.3">
      <c r="A1029">
        <v>61633802</v>
      </c>
      <c r="B1029">
        <v>61633</v>
      </c>
      <c r="C1029" t="s">
        <v>2103</v>
      </c>
      <c r="D1029" t="s">
        <v>1773</v>
      </c>
      <c r="E1029" t="s">
        <v>1774</v>
      </c>
      <c r="F1029" t="s">
        <v>2104</v>
      </c>
      <c r="G1029" t="str">
        <f t="shared" si="16"/>
        <v>Kinderkrippe  MeiKi Projekt Söding Errichtungs und Betreiber GmbH u Co KG, 8561 Söding-Sankt Johann, Packerstraße 34</v>
      </c>
    </row>
    <row r="1030" spans="1:7" x14ac:dyDescent="0.3">
      <c r="A1030">
        <v>61716004</v>
      </c>
      <c r="B1030">
        <v>61716</v>
      </c>
      <c r="C1030" t="s">
        <v>2372</v>
      </c>
      <c r="D1030" t="s">
        <v>1871</v>
      </c>
      <c r="E1030" t="s">
        <v>1872</v>
      </c>
      <c r="F1030" t="s">
        <v>2373</v>
      </c>
      <c r="G1030" t="str">
        <f t="shared" si="16"/>
        <v>Kindergarten  Gemeinde Markt Hartmannsdorf, 8311 Markt Hartmannsdorf, Bermenweg 1</v>
      </c>
    </row>
    <row r="1031" spans="1:7" x14ac:dyDescent="0.3">
      <c r="A1031">
        <v>61716803</v>
      </c>
      <c r="B1031">
        <v>61716</v>
      </c>
      <c r="C1031" t="s">
        <v>2372</v>
      </c>
      <c r="D1031" t="s">
        <v>1871</v>
      </c>
      <c r="E1031" t="s">
        <v>1872</v>
      </c>
      <c r="F1031" t="s">
        <v>1891</v>
      </c>
      <c r="G1031" t="str">
        <f t="shared" si="16"/>
        <v>Kinderkrippe  Gemeinde Markt Hartmannsdorf, 8311 Markt Hartmannsdorf, Bermenweg 1</v>
      </c>
    </row>
    <row r="1032" spans="1:7" x14ac:dyDescent="0.3">
      <c r="A1032">
        <v>61729004</v>
      </c>
      <c r="B1032">
        <v>61729</v>
      </c>
      <c r="C1032" t="s">
        <v>2105</v>
      </c>
      <c r="D1032" t="s">
        <v>1863</v>
      </c>
      <c r="E1032" t="s">
        <v>2106</v>
      </c>
      <c r="F1032" t="s">
        <v>2107</v>
      </c>
      <c r="G1032" t="str">
        <f t="shared" si="16"/>
        <v>Kindergarten  Gemeinde Mitterdorf an der Raab, 8181 Mitterdorf an der Raab, Mitterdorf an der Raab 5d</v>
      </c>
    </row>
    <row r="1033" spans="1:7" x14ac:dyDescent="0.3">
      <c r="A1033">
        <v>61731002</v>
      </c>
      <c r="B1033">
        <v>61731</v>
      </c>
      <c r="C1033" t="s">
        <v>2374</v>
      </c>
      <c r="D1033" t="s">
        <v>1834</v>
      </c>
      <c r="E1033" t="s">
        <v>1917</v>
      </c>
      <c r="F1033" t="s">
        <v>1918</v>
      </c>
      <c r="G1033" t="str">
        <f t="shared" si="16"/>
        <v>Kindergarten  Gemeinde Naas, 8160 Naas, In der Weiz 109</v>
      </c>
    </row>
    <row r="1034" spans="1:7" x14ac:dyDescent="0.3">
      <c r="A1034">
        <v>61741002</v>
      </c>
      <c r="B1034">
        <v>61741</v>
      </c>
      <c r="C1034" t="s">
        <v>2108</v>
      </c>
      <c r="D1034" t="s">
        <v>2109</v>
      </c>
      <c r="E1034" t="s">
        <v>2110</v>
      </c>
      <c r="F1034" t="s">
        <v>2111</v>
      </c>
      <c r="G1034" t="str">
        <f t="shared" si="16"/>
        <v>Kindergarten  Gemeinde Ratten, 8673 Ratten, Kirchenviertel 11</v>
      </c>
    </row>
    <row r="1035" spans="1:7" x14ac:dyDescent="0.3">
      <c r="A1035">
        <v>61757801</v>
      </c>
      <c r="B1035">
        <v>61757</v>
      </c>
      <c r="C1035" t="s">
        <v>2256</v>
      </c>
      <c r="D1035" t="s">
        <v>1920</v>
      </c>
      <c r="E1035" t="s">
        <v>1875</v>
      </c>
      <c r="F1035" t="s">
        <v>2257</v>
      </c>
      <c r="G1035" t="str">
        <f t="shared" si="16"/>
        <v>Kinderkrippe  Marktgemeinde Birkfeld , 8190 Birkfeld, Lindenweg 2</v>
      </c>
    </row>
    <row r="1036" spans="1:7" x14ac:dyDescent="0.3">
      <c r="A1036">
        <v>61759801</v>
      </c>
      <c r="B1036">
        <v>61759</v>
      </c>
      <c r="C1036" t="s">
        <v>1854</v>
      </c>
      <c r="D1036" t="s">
        <v>1855</v>
      </c>
      <c r="E1036" t="s">
        <v>1856</v>
      </c>
      <c r="F1036" t="s">
        <v>2112</v>
      </c>
      <c r="G1036" t="str">
        <f t="shared" si="16"/>
        <v>Kinderkrippe  Gemeinde Gersdorf an der Feistritz, 8212 Gersdorf an der Feistritz, Gersdorf an der Feistritz 57</v>
      </c>
    </row>
    <row r="1037" spans="1:7" x14ac:dyDescent="0.3">
      <c r="A1037">
        <v>61760003</v>
      </c>
      <c r="B1037">
        <v>61760</v>
      </c>
      <c r="C1037" t="s">
        <v>2113</v>
      </c>
      <c r="D1037" t="s">
        <v>1848</v>
      </c>
      <c r="E1037" t="s">
        <v>1852</v>
      </c>
      <c r="F1037" t="s">
        <v>2114</v>
      </c>
      <c r="G1037" t="str">
        <f t="shared" si="16"/>
        <v>Kindergarten  JUKi GmbH, 8200 Gleisdorf, Dr.-Hermann-Hornung-Gasse 31</v>
      </c>
    </row>
    <row r="1038" spans="1:7" x14ac:dyDescent="0.3">
      <c r="A1038">
        <v>61760005</v>
      </c>
      <c r="B1038">
        <v>61760</v>
      </c>
      <c r="C1038" t="s">
        <v>2115</v>
      </c>
      <c r="D1038" t="s">
        <v>1848</v>
      </c>
      <c r="E1038" t="s">
        <v>1852</v>
      </c>
      <c r="F1038" t="s">
        <v>2114</v>
      </c>
      <c r="G1038" t="str">
        <f t="shared" si="16"/>
        <v>Kindergarten  JUKi GmbH, 8200 Gleisdorf, Labuch 19</v>
      </c>
    </row>
    <row r="1039" spans="1:7" x14ac:dyDescent="0.3">
      <c r="A1039">
        <v>61760007</v>
      </c>
      <c r="B1039">
        <v>61760</v>
      </c>
      <c r="C1039" t="s">
        <v>2116</v>
      </c>
      <c r="D1039" t="s">
        <v>1848</v>
      </c>
      <c r="E1039" t="s">
        <v>1852</v>
      </c>
      <c r="F1039" t="s">
        <v>2114</v>
      </c>
      <c r="G1039" t="str">
        <f t="shared" si="16"/>
        <v>Kindergarten  JUKi GmbH, 8200 Gleisdorf, Nitscha 2</v>
      </c>
    </row>
    <row r="1040" spans="1:7" x14ac:dyDescent="0.3">
      <c r="A1040">
        <v>61760009</v>
      </c>
      <c r="B1040">
        <v>61760</v>
      </c>
      <c r="C1040" t="s">
        <v>2117</v>
      </c>
      <c r="D1040" t="s">
        <v>1848</v>
      </c>
      <c r="E1040" t="s">
        <v>1852</v>
      </c>
      <c r="F1040" t="s">
        <v>2114</v>
      </c>
      <c r="G1040" t="str">
        <f t="shared" si="16"/>
        <v>Kindergarten  JUKi GmbH, 8200 Gleisdorf, Laßnitzthal 310</v>
      </c>
    </row>
    <row r="1041" spans="1:7" x14ac:dyDescent="0.3">
      <c r="A1041">
        <v>61760011</v>
      </c>
      <c r="B1041">
        <v>61760</v>
      </c>
      <c r="C1041" t="s">
        <v>2118</v>
      </c>
      <c r="D1041" t="s">
        <v>1848</v>
      </c>
      <c r="E1041" t="s">
        <v>1852</v>
      </c>
      <c r="F1041" t="s">
        <v>2114</v>
      </c>
      <c r="G1041" t="str">
        <f t="shared" si="16"/>
        <v>Kindergarten  JUKi GmbH, 8200 Gleisdorf, Mühlgasse 68</v>
      </c>
    </row>
    <row r="1042" spans="1:7" x14ac:dyDescent="0.3">
      <c r="A1042">
        <v>61760801</v>
      </c>
      <c r="B1042">
        <v>61760</v>
      </c>
      <c r="C1042" t="s">
        <v>2113</v>
      </c>
      <c r="D1042" t="s">
        <v>1848</v>
      </c>
      <c r="E1042" t="s">
        <v>1852</v>
      </c>
      <c r="F1042" t="s">
        <v>2119</v>
      </c>
      <c r="G1042" t="str">
        <f t="shared" si="16"/>
        <v>Kinderkrippe  JUKi GmbH, 8200 Gleisdorf, Dr.-Hermann-Hornung-Gasse 31</v>
      </c>
    </row>
    <row r="1043" spans="1:7" x14ac:dyDescent="0.3">
      <c r="A1043">
        <v>61764801</v>
      </c>
      <c r="B1043">
        <v>61764</v>
      </c>
      <c r="C1043" t="s">
        <v>2258</v>
      </c>
      <c r="D1043" t="s">
        <v>1855</v>
      </c>
      <c r="E1043" t="s">
        <v>1881</v>
      </c>
      <c r="F1043" t="s">
        <v>1882</v>
      </c>
      <c r="G1043" t="str">
        <f t="shared" si="16"/>
        <v>Kinderkrippe  Marktgemeinde Pischelsdorf am Kulm, 8212 Pischelsdorf am Kulm, Pischelsdorf 530</v>
      </c>
    </row>
    <row r="1044" spans="1:7" x14ac:dyDescent="0.3">
      <c r="A1044">
        <v>61765002</v>
      </c>
      <c r="B1044">
        <v>61765</v>
      </c>
      <c r="C1044" t="s">
        <v>2123</v>
      </c>
      <c r="D1044" t="s">
        <v>1863</v>
      </c>
      <c r="E1044" t="s">
        <v>1864</v>
      </c>
      <c r="F1044" t="s">
        <v>1943</v>
      </c>
      <c r="G1044" t="str">
        <f t="shared" si="16"/>
        <v>Kindergarten  Marktgemeinde Sankt Ruprecht an der Raab, 8181 Sankt Ruprecht an der Raab, Flurgasse 329</v>
      </c>
    </row>
    <row r="1045" spans="1:7" x14ac:dyDescent="0.3">
      <c r="A1045">
        <v>61766001</v>
      </c>
      <c r="B1045">
        <v>61766</v>
      </c>
      <c r="C1045" t="s">
        <v>2124</v>
      </c>
      <c r="D1045" t="s">
        <v>1834</v>
      </c>
      <c r="E1045" t="s">
        <v>1838</v>
      </c>
      <c r="F1045" t="s">
        <v>1930</v>
      </c>
      <c r="G1045" t="str">
        <f t="shared" si="16"/>
        <v>Kindergarten  Stadt Weiz, 8160 Weiz, Südtiroler Platz 3</v>
      </c>
    </row>
    <row r="1046" spans="1:7" x14ac:dyDescent="0.3">
      <c r="A1046">
        <v>61766801</v>
      </c>
      <c r="B1046">
        <v>61766</v>
      </c>
      <c r="C1046" t="s">
        <v>2124</v>
      </c>
      <c r="D1046" t="s">
        <v>1834</v>
      </c>
      <c r="E1046" t="s">
        <v>1838</v>
      </c>
      <c r="F1046" t="s">
        <v>1846</v>
      </c>
      <c r="G1046" t="str">
        <f t="shared" si="16"/>
        <v>Kinderkrippe  Stadt Weiz, 8160 Weiz, Südtiroler Platz 3</v>
      </c>
    </row>
    <row r="1047" spans="1:7" x14ac:dyDescent="0.3">
      <c r="A1047">
        <v>62007601</v>
      </c>
      <c r="B1047">
        <v>62007</v>
      </c>
      <c r="C1047" t="s">
        <v>683</v>
      </c>
      <c r="D1047" t="s">
        <v>1133</v>
      </c>
      <c r="E1047" t="s">
        <v>1134</v>
      </c>
      <c r="F1047" t="s">
        <v>2125</v>
      </c>
      <c r="G1047" t="str">
        <f t="shared" si="16"/>
        <v>Kinderhaus  Gemeinde Fohnsdorf, 8753 Fohnsdorf, Hauptstraße 17</v>
      </c>
    </row>
    <row r="1048" spans="1:7" x14ac:dyDescent="0.3">
      <c r="A1048">
        <v>62040003</v>
      </c>
      <c r="B1048">
        <v>62040</v>
      </c>
      <c r="C1048" t="s">
        <v>2259</v>
      </c>
      <c r="D1048" t="s">
        <v>1097</v>
      </c>
      <c r="E1048" t="s">
        <v>1098</v>
      </c>
      <c r="F1048" t="s">
        <v>1099</v>
      </c>
      <c r="G1048" t="str">
        <f t="shared" si="16"/>
        <v>Kindergarten  Stadt Judenburg, 8750 Judenburg, Johann-Strauß-Gasse 86</v>
      </c>
    </row>
    <row r="1049" spans="1:7" x14ac:dyDescent="0.3">
      <c r="A1049">
        <v>62040802</v>
      </c>
      <c r="B1049">
        <v>62040</v>
      </c>
      <c r="C1049" t="s">
        <v>2259</v>
      </c>
      <c r="D1049" t="s">
        <v>1097</v>
      </c>
      <c r="E1049" t="s">
        <v>1098</v>
      </c>
      <c r="F1049" t="s">
        <v>2260</v>
      </c>
      <c r="G1049" t="str">
        <f t="shared" si="16"/>
        <v>Kinderkrippe  Stadt Judenburg, 8750 Judenburg, Johann-Strauß-Gasse 86</v>
      </c>
    </row>
    <row r="1050" spans="1:7" x14ac:dyDescent="0.3">
      <c r="A1050">
        <v>62041004</v>
      </c>
      <c r="B1050">
        <v>62041</v>
      </c>
      <c r="C1050" t="s">
        <v>2126</v>
      </c>
      <c r="D1050" t="s">
        <v>1163</v>
      </c>
      <c r="E1050" t="s">
        <v>1164</v>
      </c>
      <c r="F1050" t="s">
        <v>608</v>
      </c>
      <c r="G1050" t="str">
        <f t="shared" si="16"/>
        <v>Kindergarten  Gem. Wohn- u. Siedlungsgenossenschaft Ennstal reg. Gen.m.b.H. Liezen, 8720 Knittelfeld, Gaaler Straße 12</v>
      </c>
    </row>
    <row r="1051" spans="1:7" x14ac:dyDescent="0.3">
      <c r="A1051">
        <v>62041801</v>
      </c>
      <c r="B1051">
        <v>62041</v>
      </c>
      <c r="C1051" t="s">
        <v>2126</v>
      </c>
      <c r="D1051" t="s">
        <v>1163</v>
      </c>
      <c r="E1051" t="s">
        <v>1164</v>
      </c>
      <c r="F1051" t="s">
        <v>567</v>
      </c>
      <c r="G1051" t="str">
        <f t="shared" si="16"/>
        <v>Kinderkrippe  Gem. Wohn- u. Siedlungsgenossenschaft Ennstal reg. Gen.m.b.H. Liezen, 8720 Knittelfeld, Gaaler Straße 12</v>
      </c>
    </row>
    <row r="1052" spans="1:7" x14ac:dyDescent="0.3">
      <c r="A1052">
        <v>62042001</v>
      </c>
      <c r="B1052">
        <v>62042</v>
      </c>
      <c r="C1052" t="s">
        <v>2127</v>
      </c>
      <c r="D1052" t="s">
        <v>2128</v>
      </c>
      <c r="E1052" t="s">
        <v>2129</v>
      </c>
      <c r="F1052" t="s">
        <v>2130</v>
      </c>
      <c r="G1052" t="str">
        <f t="shared" si="16"/>
        <v>Kindergarten  Marktgemeinde Obdach, 8742 Obdach, St. Wolfganger-Straße 7b</v>
      </c>
    </row>
    <row r="1053" spans="1:7" x14ac:dyDescent="0.3">
      <c r="A1053">
        <v>62042801</v>
      </c>
      <c r="B1053">
        <v>62042</v>
      </c>
      <c r="C1053" t="s">
        <v>2127</v>
      </c>
      <c r="D1053" t="s">
        <v>2128</v>
      </c>
      <c r="E1053" t="s">
        <v>2129</v>
      </c>
      <c r="F1053" t="s">
        <v>2131</v>
      </c>
      <c r="G1053" t="str">
        <f t="shared" si="16"/>
        <v>Kinderkrippe  Marktgemeinde Obdach, 8742 Obdach, St. Wolfganger-Straße 7b</v>
      </c>
    </row>
    <row r="1054" spans="1:7" x14ac:dyDescent="0.3">
      <c r="A1054">
        <v>62046801</v>
      </c>
      <c r="B1054">
        <v>62046</v>
      </c>
      <c r="C1054" t="s">
        <v>1170</v>
      </c>
      <c r="D1054" t="s">
        <v>1163</v>
      </c>
      <c r="E1054" t="s">
        <v>1171</v>
      </c>
      <c r="F1054" t="s">
        <v>2375</v>
      </c>
      <c r="G1054" t="str">
        <f t="shared" si="16"/>
        <v>Kinderkrippe  Gemeinde Sankt Margarethen bei Knittelfeld, 8720 Sankt Margarethen bei Knittelfeld, Dorfstraße 13</v>
      </c>
    </row>
    <row r="1055" spans="1:7" x14ac:dyDescent="0.3">
      <c r="A1055">
        <v>62047001</v>
      </c>
      <c r="B1055">
        <v>62047</v>
      </c>
      <c r="C1055" t="s">
        <v>2132</v>
      </c>
      <c r="D1055" t="s">
        <v>1184</v>
      </c>
      <c r="E1055" t="s">
        <v>1185</v>
      </c>
      <c r="F1055" t="s">
        <v>1186</v>
      </c>
      <c r="G1055" t="str">
        <f t="shared" si="16"/>
        <v>Kindergarten  Stadt Spielberg, 8724 Spielberg, Poststraße 15</v>
      </c>
    </row>
    <row r="1056" spans="1:7" x14ac:dyDescent="0.3">
      <c r="A1056">
        <v>62047801</v>
      </c>
      <c r="B1056">
        <v>62047</v>
      </c>
      <c r="C1056" t="s">
        <v>2132</v>
      </c>
      <c r="D1056" t="s">
        <v>1184</v>
      </c>
      <c r="E1056" t="s">
        <v>1185</v>
      </c>
      <c r="F1056" t="s">
        <v>2133</v>
      </c>
      <c r="G1056" t="str">
        <f t="shared" si="16"/>
        <v>Kinderkrippe  Stadt Spielberg, 8724 Spielberg, Poststraße 15</v>
      </c>
    </row>
    <row r="1057" spans="1:7" x14ac:dyDescent="0.3">
      <c r="A1057">
        <v>62105002</v>
      </c>
      <c r="B1057">
        <v>62105</v>
      </c>
      <c r="C1057" t="s">
        <v>2134</v>
      </c>
      <c r="D1057" t="s">
        <v>2135</v>
      </c>
      <c r="E1057" t="s">
        <v>2136</v>
      </c>
      <c r="F1057" t="s">
        <v>2137</v>
      </c>
      <c r="G1057" t="str">
        <f t="shared" si="16"/>
        <v>Kindergarten  Marktgemeinde Breitenau am Hochlantsch, 8614 Breitenau am Hochlantsch, St. Jakob 33</v>
      </c>
    </row>
    <row r="1058" spans="1:7" x14ac:dyDescent="0.3">
      <c r="A1058">
        <v>62115801</v>
      </c>
      <c r="B1058">
        <v>62115</v>
      </c>
      <c r="C1058" t="s">
        <v>1637</v>
      </c>
      <c r="D1058" t="s">
        <v>1603</v>
      </c>
      <c r="E1058" t="s">
        <v>1604</v>
      </c>
      <c r="F1058" t="s">
        <v>2138</v>
      </c>
      <c r="G1058" t="str">
        <f t="shared" si="16"/>
        <v>Kinderkrippe  Marktgemeinde Krieglach, 8670 Krieglach, Steinfeldstraße 8</v>
      </c>
    </row>
    <row r="1059" spans="1:7" x14ac:dyDescent="0.3">
      <c r="A1059">
        <v>62116801</v>
      </c>
      <c r="B1059">
        <v>62116</v>
      </c>
      <c r="C1059" t="s">
        <v>1606</v>
      </c>
      <c r="D1059" t="s">
        <v>1607</v>
      </c>
      <c r="E1059" t="s">
        <v>1608</v>
      </c>
      <c r="F1059" t="s">
        <v>2376</v>
      </c>
      <c r="G1059" t="str">
        <f t="shared" si="16"/>
        <v>Kinderkrippe  Röm.-kath. Pfarre Langenwang, 8665 Langenwang, Kirchengasse 14</v>
      </c>
    </row>
    <row r="1060" spans="1:7" x14ac:dyDescent="0.3">
      <c r="A1060">
        <v>62125801</v>
      </c>
      <c r="B1060">
        <v>62125</v>
      </c>
      <c r="C1060" t="s">
        <v>1978</v>
      </c>
      <c r="D1060" t="s">
        <v>832</v>
      </c>
      <c r="E1060" t="s">
        <v>531</v>
      </c>
      <c r="F1060" t="s">
        <v>2139</v>
      </c>
      <c r="G1060" t="str">
        <f t="shared" si="16"/>
        <v>Kinderkrippe  Gemeinde Pernegg an der Mur, 8131 Pernegg an der Mur, Neue Welt 16</v>
      </c>
    </row>
    <row r="1061" spans="1:7" x14ac:dyDescent="0.3">
      <c r="A1061">
        <v>62138801</v>
      </c>
      <c r="B1061">
        <v>62138</v>
      </c>
      <c r="C1061" t="s">
        <v>539</v>
      </c>
      <c r="D1061" t="s">
        <v>540</v>
      </c>
      <c r="E1061" t="s">
        <v>541</v>
      </c>
      <c r="F1061" t="s">
        <v>2140</v>
      </c>
      <c r="G1061" t="str">
        <f t="shared" si="16"/>
        <v>Kinderkrippe  Marktgemeinde Aflenz , 8624 Aflenz, Graßnitz 64</v>
      </c>
    </row>
    <row r="1062" spans="1:7" x14ac:dyDescent="0.3">
      <c r="A1062">
        <v>62139801</v>
      </c>
      <c r="B1062">
        <v>62139</v>
      </c>
      <c r="C1062" t="s">
        <v>2141</v>
      </c>
      <c r="D1062" t="s">
        <v>500</v>
      </c>
      <c r="E1062" t="s">
        <v>501</v>
      </c>
      <c r="F1062" t="s">
        <v>555</v>
      </c>
      <c r="G1062" t="str">
        <f t="shared" si="16"/>
        <v>Kinderkrippe  Stadt Bruck an der Mur, 8600 Bruck an der Mur, Tragösser Straße 5</v>
      </c>
    </row>
    <row r="1063" spans="1:7" x14ac:dyDescent="0.3">
      <c r="A1063">
        <v>62140801</v>
      </c>
      <c r="B1063">
        <v>62140</v>
      </c>
      <c r="C1063" t="s">
        <v>2377</v>
      </c>
      <c r="D1063" t="s">
        <v>510</v>
      </c>
      <c r="E1063" t="s">
        <v>511</v>
      </c>
      <c r="F1063" t="s">
        <v>557</v>
      </c>
      <c r="G1063" t="str">
        <f t="shared" si="16"/>
        <v>Kinderkrippe  Stadt Kapfenberg, 8605 Kapfenberg, Pötschenweg 49</v>
      </c>
    </row>
    <row r="1064" spans="1:7" x14ac:dyDescent="0.3">
      <c r="A1064">
        <v>62141804</v>
      </c>
      <c r="B1064">
        <v>62141</v>
      </c>
      <c r="C1064" t="s">
        <v>2142</v>
      </c>
      <c r="D1064" t="s">
        <v>1634</v>
      </c>
      <c r="E1064" t="s">
        <v>1600</v>
      </c>
      <c r="F1064" t="s">
        <v>2071</v>
      </c>
      <c r="G1064" t="str">
        <f t="shared" si="16"/>
        <v>Kinderkrippe  Silver Living GmbH, 8650 Kindberg, Hauptstraße 10</v>
      </c>
    </row>
    <row r="1065" spans="1:7" x14ac:dyDescent="0.3">
      <c r="A1065">
        <v>62143003</v>
      </c>
      <c r="B1065">
        <v>62143</v>
      </c>
      <c r="C1065" t="s">
        <v>2261</v>
      </c>
      <c r="D1065" t="s">
        <v>1611</v>
      </c>
      <c r="E1065" t="s">
        <v>1612</v>
      </c>
      <c r="F1065" t="s">
        <v>2262</v>
      </c>
      <c r="G1065" t="str">
        <f t="shared" si="16"/>
        <v>Kindergarten  Dipl.-Ing Pajduch Andreas Emmerich, 8680 Mürzzuschlag, Roseggergasse 37</v>
      </c>
    </row>
    <row r="1066" spans="1:7" x14ac:dyDescent="0.3">
      <c r="A1066">
        <v>62143803</v>
      </c>
      <c r="B1066">
        <v>62143</v>
      </c>
      <c r="C1066" t="s">
        <v>2261</v>
      </c>
      <c r="D1066" t="s">
        <v>1611</v>
      </c>
      <c r="E1066" t="s">
        <v>1612</v>
      </c>
      <c r="F1066" t="s">
        <v>2263</v>
      </c>
      <c r="G1066" t="str">
        <f t="shared" si="16"/>
        <v>Kinderkrippe  Dipl.-Ing Pajduch Andreas Emmerich, 8680 Mürzzuschlag, Roseggergasse 37</v>
      </c>
    </row>
    <row r="1067" spans="1:7" x14ac:dyDescent="0.3">
      <c r="A1067">
        <v>62144801</v>
      </c>
      <c r="B1067">
        <v>62144</v>
      </c>
      <c r="C1067" t="s">
        <v>1614</v>
      </c>
      <c r="D1067" t="s">
        <v>1615</v>
      </c>
      <c r="E1067" t="s">
        <v>1616</v>
      </c>
      <c r="F1067" t="s">
        <v>2378</v>
      </c>
      <c r="G1067" t="str">
        <f t="shared" si="16"/>
        <v>Kinderkrippe  Marktgemeinde Neuberg an der Mürz, 8692 Neuberg an der Mürz, Hauptstraße 19a</v>
      </c>
    </row>
    <row r="1068" spans="1:7" x14ac:dyDescent="0.3">
      <c r="A1068">
        <v>62145002</v>
      </c>
      <c r="B1068">
        <v>62145</v>
      </c>
      <c r="C1068" t="s">
        <v>2143</v>
      </c>
      <c r="D1068" t="s">
        <v>2144</v>
      </c>
      <c r="E1068" t="s">
        <v>1642</v>
      </c>
      <c r="F1068" t="s">
        <v>1643</v>
      </c>
      <c r="G1068" t="str">
        <f t="shared" si="16"/>
        <v>Kindergarten  Marktgemeinde Sankt Barbara im Mürztal, 8663 Sankt Barbara im Mürztal, Untere Hauptstraße 1</v>
      </c>
    </row>
    <row r="1069" spans="1:7" x14ac:dyDescent="0.3">
      <c r="A1069">
        <v>62145003</v>
      </c>
      <c r="B1069">
        <v>62145</v>
      </c>
      <c r="C1069" t="s">
        <v>2145</v>
      </c>
      <c r="D1069" t="s">
        <v>1645</v>
      </c>
      <c r="E1069" t="s">
        <v>1642</v>
      </c>
      <c r="F1069" t="s">
        <v>1643</v>
      </c>
      <c r="G1069" t="str">
        <f t="shared" si="16"/>
        <v>Kindergarten  Marktgemeinde Sankt Barbara im Mürztal, 8661 Sankt Barbara im Mürztal, Dorfstraße 6</v>
      </c>
    </row>
    <row r="1070" spans="1:7" x14ac:dyDescent="0.3">
      <c r="A1070">
        <v>62145801</v>
      </c>
      <c r="B1070">
        <v>62145</v>
      </c>
      <c r="C1070" t="s">
        <v>2143</v>
      </c>
      <c r="D1070" t="s">
        <v>2144</v>
      </c>
      <c r="E1070" t="s">
        <v>1642</v>
      </c>
      <c r="F1070" t="s">
        <v>2146</v>
      </c>
      <c r="G1070" t="str">
        <f t="shared" si="16"/>
        <v>Kinderkrippe  Marktgemeinde Sankt Barbara im Mürztal, 8663 Sankt Barbara im Mürztal, Untere Hauptstraße 1</v>
      </c>
    </row>
    <row r="1071" spans="1:7" x14ac:dyDescent="0.3">
      <c r="A1071">
        <v>62145802</v>
      </c>
      <c r="B1071">
        <v>62145</v>
      </c>
      <c r="C1071" t="s">
        <v>2145</v>
      </c>
      <c r="D1071" t="s">
        <v>1645</v>
      </c>
      <c r="E1071" t="s">
        <v>1642</v>
      </c>
      <c r="F1071" t="s">
        <v>2146</v>
      </c>
      <c r="G1071" t="str">
        <f t="shared" si="16"/>
        <v>Kinderkrippe  Marktgemeinde Sankt Barbara im Mürztal, 8661 Sankt Barbara im Mürztal, Dorfstraße 6</v>
      </c>
    </row>
    <row r="1072" spans="1:7" x14ac:dyDescent="0.3">
      <c r="A1072">
        <v>62146001</v>
      </c>
      <c r="B1072">
        <v>62146</v>
      </c>
      <c r="C1072" t="s">
        <v>2147</v>
      </c>
      <c r="D1072" t="s">
        <v>2148</v>
      </c>
      <c r="E1072" t="s">
        <v>2149</v>
      </c>
      <c r="F1072" t="s">
        <v>2150</v>
      </c>
      <c r="G1072" t="str">
        <f t="shared" si="16"/>
        <v>Kindergarten  Marktgemeinde Sankt Marein im Mürztal, 8641 Sankt Marein im Mürztal, Brunnenweg 1</v>
      </c>
    </row>
    <row r="1073" spans="1:7" x14ac:dyDescent="0.3">
      <c r="A1073">
        <v>62202801</v>
      </c>
      <c r="B1073">
        <v>62202</v>
      </c>
      <c r="C1073" t="s">
        <v>758</v>
      </c>
      <c r="D1073" t="s">
        <v>759</v>
      </c>
      <c r="E1073" t="s">
        <v>760</v>
      </c>
      <c r="F1073" t="s">
        <v>2151</v>
      </c>
      <c r="G1073" t="str">
        <f t="shared" si="16"/>
        <v>Kinderkrippe  Gemeinde Bad Blumau, 8283 Bad Blumau, Lindegg 58</v>
      </c>
    </row>
    <row r="1074" spans="1:7" x14ac:dyDescent="0.3">
      <c r="A1074">
        <v>62205801</v>
      </c>
      <c r="B1074">
        <v>62205</v>
      </c>
      <c r="C1074" t="s">
        <v>1062</v>
      </c>
      <c r="D1074" t="s">
        <v>1063</v>
      </c>
      <c r="E1074" t="s">
        <v>1064</v>
      </c>
      <c r="F1074" t="s">
        <v>2152</v>
      </c>
      <c r="G1074" t="str">
        <f t="shared" si="16"/>
        <v>Kinderkrippe  Gemeinde Buch-St. Magdalena, 8274 Buch-St. Magdalena, St. Magdalena 44</v>
      </c>
    </row>
    <row r="1075" spans="1:7" x14ac:dyDescent="0.3">
      <c r="A1075">
        <v>62226001</v>
      </c>
      <c r="B1075">
        <v>62226</v>
      </c>
      <c r="C1075" t="s">
        <v>2153</v>
      </c>
      <c r="D1075" t="s">
        <v>2154</v>
      </c>
      <c r="E1075" t="s">
        <v>2155</v>
      </c>
      <c r="F1075" t="s">
        <v>2156</v>
      </c>
      <c r="G1075" t="str">
        <f t="shared" si="16"/>
        <v>Kindergarten  Gemeinde Lafnitz, 8233 Lafnitz, Lafnitz 35</v>
      </c>
    </row>
    <row r="1076" spans="1:7" x14ac:dyDescent="0.3">
      <c r="A1076">
        <v>62226801</v>
      </c>
      <c r="B1076">
        <v>62226</v>
      </c>
      <c r="C1076" t="s">
        <v>2153</v>
      </c>
      <c r="D1076" t="s">
        <v>2154</v>
      </c>
      <c r="E1076" t="s">
        <v>2155</v>
      </c>
      <c r="F1076" t="s">
        <v>2157</v>
      </c>
      <c r="G1076" t="str">
        <f t="shared" si="16"/>
        <v>Kinderkrippe  Gemeinde Lafnitz, 8233 Lafnitz, Lafnitz 35</v>
      </c>
    </row>
    <row r="1077" spans="1:7" x14ac:dyDescent="0.3">
      <c r="A1077">
        <v>62233001</v>
      </c>
      <c r="B1077">
        <v>62233</v>
      </c>
      <c r="C1077" t="s">
        <v>2158</v>
      </c>
      <c r="D1077" t="s">
        <v>2159</v>
      </c>
      <c r="E1077" t="s">
        <v>2160</v>
      </c>
      <c r="F1077" t="s">
        <v>2161</v>
      </c>
      <c r="G1077" t="str">
        <f t="shared" si="16"/>
        <v>Kindergarten  Marktgemeinde Pinggau, 8243 Pinggau, Schulstraße 15</v>
      </c>
    </row>
    <row r="1078" spans="1:7" x14ac:dyDescent="0.3">
      <c r="A1078">
        <v>62233801</v>
      </c>
      <c r="B1078">
        <v>62233</v>
      </c>
      <c r="C1078" t="s">
        <v>2158</v>
      </c>
      <c r="D1078" t="s">
        <v>2159</v>
      </c>
      <c r="E1078" t="s">
        <v>2160</v>
      </c>
      <c r="F1078" t="s">
        <v>2162</v>
      </c>
      <c r="G1078" t="str">
        <f t="shared" si="16"/>
        <v>Kinderkrippe  Marktgemeinde Pinggau, 8243 Pinggau, Schulstraße 15</v>
      </c>
    </row>
    <row r="1079" spans="1:7" x14ac:dyDescent="0.3">
      <c r="A1079">
        <v>62244801</v>
      </c>
      <c r="B1079">
        <v>62244</v>
      </c>
      <c r="C1079" t="s">
        <v>2163</v>
      </c>
      <c r="D1079" t="s">
        <v>1015</v>
      </c>
      <c r="E1079" t="s">
        <v>1016</v>
      </c>
      <c r="F1079" t="s">
        <v>2164</v>
      </c>
      <c r="G1079" t="str">
        <f t="shared" si="16"/>
        <v>Kinderkrippe  Gemeinde Sankt Joahnn in der Haide, 8295 Sankt Johann in der Haide, St. Johann in der Haide 251</v>
      </c>
    </row>
    <row r="1080" spans="1:7" x14ac:dyDescent="0.3">
      <c r="A1080">
        <v>62252801</v>
      </c>
      <c r="B1080">
        <v>62252</v>
      </c>
      <c r="C1080" t="s">
        <v>762</v>
      </c>
      <c r="D1080" t="s">
        <v>763</v>
      </c>
      <c r="E1080" t="s">
        <v>764</v>
      </c>
      <c r="F1080" t="s">
        <v>2165</v>
      </c>
      <c r="G1080" t="str">
        <f t="shared" si="16"/>
        <v>Kinderkrippe  Gemeinde Söchau, 8362 Söchau, Söchau 132</v>
      </c>
    </row>
    <row r="1081" spans="1:7" x14ac:dyDescent="0.3">
      <c r="A1081">
        <v>62265001</v>
      </c>
      <c r="B1081">
        <v>62265</v>
      </c>
      <c r="C1081" t="s">
        <v>2166</v>
      </c>
      <c r="D1081" t="s">
        <v>2167</v>
      </c>
      <c r="E1081" t="s">
        <v>2168</v>
      </c>
      <c r="F1081" t="s">
        <v>2169</v>
      </c>
      <c r="G1081" t="str">
        <f t="shared" si="16"/>
        <v>Kindergarten  Gemeinde Dechantskirchen, 8241 Dechantskirchen, Dechantskirchen 245</v>
      </c>
    </row>
    <row r="1082" spans="1:7" x14ac:dyDescent="0.3">
      <c r="A1082">
        <v>62265801</v>
      </c>
      <c r="B1082">
        <v>62265</v>
      </c>
      <c r="C1082" t="s">
        <v>2166</v>
      </c>
      <c r="D1082" t="s">
        <v>2167</v>
      </c>
      <c r="E1082" t="s">
        <v>2168</v>
      </c>
      <c r="F1082" t="s">
        <v>2170</v>
      </c>
      <c r="G1082" t="str">
        <f t="shared" si="16"/>
        <v>Kinderkrippe  Gemeinde Dechantskirchen, 8241 Dechantskirchen, Dechantskirchen 245</v>
      </c>
    </row>
    <row r="1083" spans="1:7" x14ac:dyDescent="0.3">
      <c r="A1083">
        <v>62268001</v>
      </c>
      <c r="B1083">
        <v>62268</v>
      </c>
      <c r="C1083" t="s">
        <v>2171</v>
      </c>
      <c r="D1083" t="s">
        <v>1081</v>
      </c>
      <c r="E1083" t="s">
        <v>1082</v>
      </c>
      <c r="F1083" t="s">
        <v>1083</v>
      </c>
      <c r="G1083" t="str">
        <f t="shared" si="16"/>
        <v>Kindergarten  Marktgemeinde Grafendorf bei Hartberg, 8232 Grafendorf bei Hartberg, Formbacherstraße 360</v>
      </c>
    </row>
    <row r="1084" spans="1:7" x14ac:dyDescent="0.3">
      <c r="A1084">
        <v>62268802</v>
      </c>
      <c r="B1084">
        <v>62268</v>
      </c>
      <c r="C1084" t="s">
        <v>2171</v>
      </c>
      <c r="D1084" t="s">
        <v>1081</v>
      </c>
      <c r="E1084" t="s">
        <v>1082</v>
      </c>
      <c r="F1084" t="s">
        <v>1987</v>
      </c>
      <c r="G1084" t="str">
        <f t="shared" si="16"/>
        <v>Kinderkrippe  Marktgemeinde Grafendorf bei Hartberg, 8232 Grafendorf bei Hartberg, Formbacherstraße 360</v>
      </c>
    </row>
    <row r="1085" spans="1:7" x14ac:dyDescent="0.3">
      <c r="A1085">
        <v>62269801</v>
      </c>
      <c r="B1085">
        <v>62269</v>
      </c>
      <c r="C1085" t="s">
        <v>777</v>
      </c>
      <c r="D1085" t="s">
        <v>778</v>
      </c>
      <c r="E1085" t="s">
        <v>773</v>
      </c>
      <c r="F1085" t="s">
        <v>2172</v>
      </c>
      <c r="G1085" t="str">
        <f t="shared" si="16"/>
        <v>Kinderkrippe  Gemeinde Großwilfersdorf, 8263 Großwilfersdorf, Großwilfersdorf 68</v>
      </c>
    </row>
    <row r="1086" spans="1:7" x14ac:dyDescent="0.3">
      <c r="A1086">
        <v>62272001</v>
      </c>
      <c r="B1086">
        <v>62272</v>
      </c>
      <c r="C1086" t="s">
        <v>2173</v>
      </c>
      <c r="D1086" t="s">
        <v>1020</v>
      </c>
      <c r="E1086" t="s">
        <v>1021</v>
      </c>
      <c r="F1086" t="s">
        <v>1022</v>
      </c>
      <c r="G1086" t="str">
        <f t="shared" si="16"/>
        <v>Kindergarten  Marktgemeinde Kaindorf, 8224 Kaindorf, Hofkirchen 244</v>
      </c>
    </row>
    <row r="1087" spans="1:7" x14ac:dyDescent="0.3">
      <c r="A1087">
        <v>62272805</v>
      </c>
      <c r="B1087">
        <v>62272</v>
      </c>
      <c r="C1087" t="s">
        <v>2173</v>
      </c>
      <c r="D1087" t="s">
        <v>1020</v>
      </c>
      <c r="E1087" t="s">
        <v>1021</v>
      </c>
      <c r="F1087" t="s">
        <v>1989</v>
      </c>
      <c r="G1087" t="str">
        <f t="shared" si="16"/>
        <v>Kinderkrippe  Marktgemeinde Kaindorf, 8224 Kaindorf, Hofkirchen 244</v>
      </c>
    </row>
    <row r="1088" spans="1:7" x14ac:dyDescent="0.3">
      <c r="A1088">
        <v>62274801</v>
      </c>
      <c r="B1088">
        <v>62274</v>
      </c>
      <c r="C1088" t="s">
        <v>2174</v>
      </c>
      <c r="D1088" t="s">
        <v>1028</v>
      </c>
      <c r="E1088" t="s">
        <v>1029</v>
      </c>
      <c r="F1088" t="s">
        <v>2175</v>
      </c>
      <c r="G1088" t="str">
        <f t="shared" si="16"/>
        <v>Kinderkrippe  Marktgemeinde Neudau, 8292 Neudau, Lobenfeldstraße 1</v>
      </c>
    </row>
    <row r="1089" spans="1:7" x14ac:dyDescent="0.3">
      <c r="A1089">
        <v>62277801</v>
      </c>
      <c r="B1089">
        <v>62277</v>
      </c>
      <c r="C1089" t="s">
        <v>1007</v>
      </c>
      <c r="D1089" t="s">
        <v>1008</v>
      </c>
      <c r="E1089" t="s">
        <v>1009</v>
      </c>
      <c r="F1089" t="s">
        <v>2176</v>
      </c>
      <c r="G1089" t="str">
        <f t="shared" si="16"/>
        <v>Kinderkrippe  Gemeinde Rohrbach an der Lafnitz, 8234 Rohrbach an der Lafnitz, Gemeindegasse 5</v>
      </c>
    </row>
    <row r="1090" spans="1:7" x14ac:dyDescent="0.3">
      <c r="A1090">
        <v>62279801</v>
      </c>
      <c r="B1090">
        <v>62279</v>
      </c>
      <c r="C1090" t="s">
        <v>1043</v>
      </c>
      <c r="D1090" t="s">
        <v>1044</v>
      </c>
      <c r="E1090" t="s">
        <v>1045</v>
      </c>
      <c r="F1090" t="s">
        <v>2177</v>
      </c>
      <c r="G1090" t="str">
        <f t="shared" si="16"/>
        <v>Kinderkrippe  Gemeinde Waldbach-Mönichwald, 8253 Waldbach-Mönichwald, Arzberg 39</v>
      </c>
    </row>
    <row r="1091" spans="1:7" x14ac:dyDescent="0.3">
      <c r="A1091">
        <v>62314002</v>
      </c>
      <c r="B1091">
        <v>62314</v>
      </c>
      <c r="C1091" t="s">
        <v>2264</v>
      </c>
      <c r="D1091" t="s">
        <v>705</v>
      </c>
      <c r="E1091" t="s">
        <v>706</v>
      </c>
      <c r="F1091" t="s">
        <v>707</v>
      </c>
      <c r="G1091" t="str">
        <f t="shared" ref="G1091:G1131" si="17">F1091&amp;", "&amp;D1091&amp;" "&amp;E1091&amp;", "&amp;C1091</f>
        <v>Kindergarten  Gemeinde Eichkögl, 8322 Eichkögl, Eichkögl 4</v>
      </c>
    </row>
    <row r="1092" spans="1:7" x14ac:dyDescent="0.3">
      <c r="A1092">
        <v>62314801</v>
      </c>
      <c r="B1092">
        <v>62314</v>
      </c>
      <c r="C1092" t="s">
        <v>2264</v>
      </c>
      <c r="D1092" t="s">
        <v>705</v>
      </c>
      <c r="E1092" t="s">
        <v>706</v>
      </c>
      <c r="F1092" t="s">
        <v>2265</v>
      </c>
      <c r="G1092" t="str">
        <f t="shared" si="17"/>
        <v>Kinderkrippe  Gemeinde Eichkögl, 8322 Eichkögl, Eichkögl 4</v>
      </c>
    </row>
    <row r="1093" spans="1:7" x14ac:dyDescent="0.3">
      <c r="A1093">
        <v>62326001</v>
      </c>
      <c r="B1093">
        <v>62326</v>
      </c>
      <c r="C1093" t="s">
        <v>2178</v>
      </c>
      <c r="D1093" t="s">
        <v>1726</v>
      </c>
      <c r="E1093" t="s">
        <v>1727</v>
      </c>
      <c r="F1093" t="s">
        <v>1728</v>
      </c>
      <c r="G1093" t="str">
        <f t="shared" si="17"/>
        <v>Kindergarten  Röm.-kath. Pfarre Halbenrain, 8492 Halbenrain, Halbenrain 75</v>
      </c>
    </row>
    <row r="1094" spans="1:7" x14ac:dyDescent="0.3">
      <c r="A1094">
        <v>62326801</v>
      </c>
      <c r="B1094">
        <v>62326</v>
      </c>
      <c r="C1094" t="s">
        <v>1725</v>
      </c>
      <c r="D1094" t="s">
        <v>1726</v>
      </c>
      <c r="E1094" t="s">
        <v>1727</v>
      </c>
      <c r="F1094" t="s">
        <v>2179</v>
      </c>
      <c r="G1094" t="str">
        <f t="shared" si="17"/>
        <v>Kinderkrippe  Röm.-kath. Pfarre Halbenrain, 8492 Halbenrain, Halbenrain 78</v>
      </c>
    </row>
    <row r="1095" spans="1:7" x14ac:dyDescent="0.3">
      <c r="A1095">
        <v>62330003</v>
      </c>
      <c r="B1095">
        <v>62330</v>
      </c>
      <c r="C1095" t="s">
        <v>2180</v>
      </c>
      <c r="D1095" t="s">
        <v>2181</v>
      </c>
      <c r="E1095" t="s">
        <v>2182</v>
      </c>
      <c r="F1095" t="s">
        <v>2183</v>
      </c>
      <c r="G1095" t="str">
        <f t="shared" si="17"/>
        <v>Kindergarten  Marktgemeinde Jagerberg, 8091 Jagerberg, Jagerberg 98</v>
      </c>
    </row>
    <row r="1096" spans="1:7" x14ac:dyDescent="0.3">
      <c r="A1096">
        <v>62330801</v>
      </c>
      <c r="B1096">
        <v>62330</v>
      </c>
      <c r="C1096" t="s">
        <v>2180</v>
      </c>
      <c r="D1096" t="s">
        <v>2181</v>
      </c>
      <c r="E1096" t="s">
        <v>2182</v>
      </c>
      <c r="F1096" t="s">
        <v>2184</v>
      </c>
      <c r="G1096" t="str">
        <f t="shared" si="17"/>
        <v>Kinderkrippe  Marktgemeinde Jagerberg, 8091 Jagerberg, Jagerberg 98</v>
      </c>
    </row>
    <row r="1097" spans="1:7" x14ac:dyDescent="0.3">
      <c r="A1097">
        <v>62332002</v>
      </c>
      <c r="B1097">
        <v>62332</v>
      </c>
      <c r="C1097" t="s">
        <v>2379</v>
      </c>
      <c r="D1097" t="s">
        <v>708</v>
      </c>
      <c r="E1097" t="s">
        <v>709</v>
      </c>
      <c r="F1097" t="s">
        <v>710</v>
      </c>
      <c r="G1097" t="str">
        <f t="shared" si="17"/>
        <v>Kindergarten  Gemeinde Kapfenstein, 8353 Kapfenstein, Kapfenstein 181</v>
      </c>
    </row>
    <row r="1098" spans="1:7" x14ac:dyDescent="0.3">
      <c r="A1098">
        <v>62332801</v>
      </c>
      <c r="B1098">
        <v>62332</v>
      </c>
      <c r="C1098" t="s">
        <v>2379</v>
      </c>
      <c r="D1098" t="s">
        <v>708</v>
      </c>
      <c r="E1098" t="s">
        <v>709</v>
      </c>
      <c r="F1098" t="s">
        <v>2380</v>
      </c>
      <c r="G1098" t="str">
        <f t="shared" si="17"/>
        <v>Kinderkrippe  Gemeinde Kapfenstein, 8353 Kapfenstein, Kapfenstein 181</v>
      </c>
    </row>
    <row r="1099" spans="1:7" x14ac:dyDescent="0.3">
      <c r="A1099">
        <v>62335001</v>
      </c>
      <c r="B1099">
        <v>62335</v>
      </c>
      <c r="C1099" t="s">
        <v>2185</v>
      </c>
      <c r="D1099" t="s">
        <v>2186</v>
      </c>
      <c r="E1099" t="s">
        <v>2187</v>
      </c>
      <c r="F1099" t="s">
        <v>2188</v>
      </c>
      <c r="G1099" t="str">
        <f t="shared" si="17"/>
        <v>Kindergarten  Marktgemeinde Klöch, 8493 Klöch, Klöch 112</v>
      </c>
    </row>
    <row r="1100" spans="1:7" x14ac:dyDescent="0.3">
      <c r="A1100">
        <v>62335803</v>
      </c>
      <c r="B1100">
        <v>62335</v>
      </c>
      <c r="C1100" t="s">
        <v>2189</v>
      </c>
      <c r="D1100" t="s">
        <v>2186</v>
      </c>
      <c r="E1100" t="s">
        <v>2187</v>
      </c>
      <c r="F1100" t="s">
        <v>2190</v>
      </c>
      <c r="G1100" t="str">
        <f t="shared" si="17"/>
        <v>Kinderkrippe  Marktgemeinde Klöch, 8493 Klöch, Klöch 119</v>
      </c>
    </row>
    <row r="1101" spans="1:7" x14ac:dyDescent="0.3">
      <c r="A1101">
        <v>62343801</v>
      </c>
      <c r="B1101">
        <v>62343</v>
      </c>
      <c r="C1101" t="s">
        <v>1717</v>
      </c>
      <c r="D1101" t="s">
        <v>1718</v>
      </c>
      <c r="E1101" t="s">
        <v>1719</v>
      </c>
      <c r="F1101" t="s">
        <v>2191</v>
      </c>
      <c r="G1101" t="str">
        <f t="shared" si="17"/>
        <v>Kinderkrippe  Marktgemeinde Mettersdorf am Saßbach, 8092 Mettersdorf am Saßbach, Mettersdorf 66</v>
      </c>
    </row>
    <row r="1102" spans="1:7" x14ac:dyDescent="0.3">
      <c r="A1102">
        <v>62376802</v>
      </c>
      <c r="B1102">
        <v>62376</v>
      </c>
      <c r="C1102" t="s">
        <v>1733</v>
      </c>
      <c r="D1102" t="s">
        <v>1734</v>
      </c>
      <c r="E1102" t="s">
        <v>1735</v>
      </c>
      <c r="F1102" t="s">
        <v>1752</v>
      </c>
      <c r="G1102" t="str">
        <f t="shared" si="17"/>
        <v>Kinderkrippe  Stadt Bad Radkersburg, 8490 Bad Radkersburg, Zeltingerstraße 6</v>
      </c>
    </row>
    <row r="1103" spans="1:7" x14ac:dyDescent="0.3">
      <c r="A1103">
        <v>62378802</v>
      </c>
      <c r="B1103">
        <v>62378</v>
      </c>
      <c r="C1103" t="s">
        <v>2192</v>
      </c>
      <c r="D1103" t="s">
        <v>655</v>
      </c>
      <c r="E1103" t="s">
        <v>656</v>
      </c>
      <c r="F1103" t="s">
        <v>657</v>
      </c>
      <c r="G1103" t="str">
        <f t="shared" si="17"/>
        <v>Kinderkrippe  Stadt Fehring, 8350 Fehring, Brunn 94</v>
      </c>
    </row>
    <row r="1104" spans="1:7" x14ac:dyDescent="0.3">
      <c r="A1104">
        <v>62379803</v>
      </c>
      <c r="B1104">
        <v>62379</v>
      </c>
      <c r="C1104" t="s">
        <v>735</v>
      </c>
      <c r="D1104" t="s">
        <v>659</v>
      </c>
      <c r="E1104" t="s">
        <v>660</v>
      </c>
      <c r="F1104" t="s">
        <v>736</v>
      </c>
      <c r="G1104" t="str">
        <f t="shared" si="17"/>
        <v>Kinderkrippe  Stadt Feldbach, 8330 Feldbach, Schillerstraße 25b</v>
      </c>
    </row>
    <row r="1105" spans="1:7" x14ac:dyDescent="0.3">
      <c r="A1105">
        <v>62382501</v>
      </c>
      <c r="B1105">
        <v>62382</v>
      </c>
      <c r="C1105" t="s">
        <v>1995</v>
      </c>
      <c r="D1105" t="s">
        <v>1996</v>
      </c>
      <c r="E1105" t="s">
        <v>1997</v>
      </c>
      <c r="F1105" t="s">
        <v>2381</v>
      </c>
      <c r="G1105" t="str">
        <f t="shared" si="17"/>
        <v>Hort  Gemeinde Kirchberg an der Raab, 8324 Kirchberg an der Raab, Kirchberg an der Raab 277</v>
      </c>
    </row>
    <row r="1106" spans="1:7" x14ac:dyDescent="0.3">
      <c r="A1106">
        <v>62383002</v>
      </c>
      <c r="B1106">
        <v>62383</v>
      </c>
      <c r="C1106" t="s">
        <v>2193</v>
      </c>
      <c r="D1106" t="s">
        <v>1741</v>
      </c>
      <c r="E1106" t="s">
        <v>1742</v>
      </c>
      <c r="F1106" t="s">
        <v>2194</v>
      </c>
      <c r="G1106" t="str">
        <f t="shared" si="17"/>
        <v>Kindergarten  Stadt Mureck, 8480 Mureck, Süßenberger Straße 30</v>
      </c>
    </row>
    <row r="1107" spans="1:7" x14ac:dyDescent="0.3">
      <c r="A1107">
        <v>62383801</v>
      </c>
      <c r="B1107">
        <v>62383</v>
      </c>
      <c r="C1107" t="s">
        <v>2193</v>
      </c>
      <c r="D1107" t="s">
        <v>1741</v>
      </c>
      <c r="E1107" t="s">
        <v>1742</v>
      </c>
      <c r="F1107" t="s">
        <v>2195</v>
      </c>
      <c r="G1107" t="str">
        <f t="shared" si="17"/>
        <v>Kinderkrippe  Stadt Mureck, 8480 Mureck, Süßenberger Straße 30</v>
      </c>
    </row>
    <row r="1108" spans="1:7" x14ac:dyDescent="0.3">
      <c r="A1108">
        <v>62385001</v>
      </c>
      <c r="B1108">
        <v>62385</v>
      </c>
      <c r="C1108" t="s">
        <v>2196</v>
      </c>
      <c r="D1108" t="s">
        <v>714</v>
      </c>
      <c r="E1108" t="s">
        <v>715</v>
      </c>
      <c r="F1108" t="s">
        <v>716</v>
      </c>
      <c r="G1108" t="str">
        <f t="shared" si="17"/>
        <v>Kindergarten  Gemeinde Pirching am Traubenberg, 8081 Pirching am Traubenberg, Frannach 31</v>
      </c>
    </row>
    <row r="1109" spans="1:7" x14ac:dyDescent="0.3">
      <c r="A1109">
        <v>62385801</v>
      </c>
      <c r="B1109">
        <v>62385</v>
      </c>
      <c r="C1109" t="s">
        <v>713</v>
      </c>
      <c r="D1109" t="s">
        <v>714</v>
      </c>
      <c r="E1109" t="s">
        <v>715</v>
      </c>
      <c r="F1109" t="s">
        <v>2197</v>
      </c>
      <c r="G1109" t="str">
        <f t="shared" si="17"/>
        <v>Kinderkrippe  Gemeinde Pirching am Traubenberg, 8081 Pirching am Traubenberg, Pirching 110</v>
      </c>
    </row>
    <row r="1110" spans="1:7" x14ac:dyDescent="0.3">
      <c r="A1110">
        <v>62387801</v>
      </c>
      <c r="B1110">
        <v>62387</v>
      </c>
      <c r="C1110" t="s">
        <v>683</v>
      </c>
      <c r="D1110" t="s">
        <v>684</v>
      </c>
      <c r="E1110" t="s">
        <v>685</v>
      </c>
      <c r="F1110" t="s">
        <v>2198</v>
      </c>
      <c r="G1110" t="str">
        <f t="shared" si="17"/>
        <v>Kinderkrippe  Marktgemeinde Sankt Anna am Aigen, 8354 Sankt Anna am Aigen, Hauptstraße 17</v>
      </c>
    </row>
    <row r="1111" spans="1:7" x14ac:dyDescent="0.3">
      <c r="A1111">
        <v>62389802</v>
      </c>
      <c r="B1111">
        <v>62389</v>
      </c>
      <c r="C1111" t="s">
        <v>701</v>
      </c>
      <c r="D1111" t="s">
        <v>702</v>
      </c>
      <c r="E1111" t="s">
        <v>703</v>
      </c>
      <c r="F1111" t="s">
        <v>2199</v>
      </c>
      <c r="G1111" t="str">
        <f t="shared" si="17"/>
        <v>Kinderkrippe  Marktgemeinde Sankt Stefan im Rosental, 8083 Sankt Stefan im Rosental, Schulstraße 23</v>
      </c>
    </row>
    <row r="1112" spans="1:7" x14ac:dyDescent="0.3">
      <c r="A1112">
        <v>62390803</v>
      </c>
      <c r="B1112">
        <v>62390</v>
      </c>
      <c r="C1112" t="s">
        <v>2200</v>
      </c>
      <c r="D1112" t="s">
        <v>1722</v>
      </c>
      <c r="E1112" t="s">
        <v>1723</v>
      </c>
      <c r="F1112" t="s">
        <v>2201</v>
      </c>
      <c r="G1112" t="str">
        <f t="shared" si="17"/>
        <v>Kinderkrippe  Marktgemeinde Straden, 8345 Straden, Straden 61</v>
      </c>
    </row>
    <row r="1113" spans="1:7" x14ac:dyDescent="0.3">
      <c r="A1113">
        <v>601010002</v>
      </c>
      <c r="B1113">
        <v>60101</v>
      </c>
      <c r="C1113" t="s">
        <v>2299</v>
      </c>
      <c r="D1113" t="s">
        <v>193</v>
      </c>
      <c r="E1113" t="s">
        <v>181</v>
      </c>
      <c r="F1113" t="s">
        <v>198</v>
      </c>
      <c r="G1113" t="str">
        <f t="shared" si="17"/>
        <v>Kindergarten  Stadtgemeinde Graz, Abteilung für Bildung und Integration, 8020 Graz, Am Damm 23</v>
      </c>
    </row>
    <row r="1114" spans="1:7" x14ac:dyDescent="0.3">
      <c r="A1114">
        <v>601010004</v>
      </c>
      <c r="B1114">
        <v>60101</v>
      </c>
      <c r="C1114" t="s">
        <v>2382</v>
      </c>
      <c r="D1114" t="s">
        <v>189</v>
      </c>
      <c r="E1114" t="s">
        <v>181</v>
      </c>
      <c r="F1114" t="s">
        <v>2383</v>
      </c>
      <c r="G1114" t="str">
        <f t="shared" si="17"/>
        <v>Kindergarten  Winkler Immobilien GmbH, 8052 Graz, Steinbergstraße 10</v>
      </c>
    </row>
    <row r="1115" spans="1:7" x14ac:dyDescent="0.3">
      <c r="A1115">
        <v>601018080</v>
      </c>
      <c r="B1115">
        <v>60101</v>
      </c>
      <c r="C1115" t="s">
        <v>2202</v>
      </c>
      <c r="D1115" t="s">
        <v>219</v>
      </c>
      <c r="E1115" t="s">
        <v>181</v>
      </c>
      <c r="F1115" t="s">
        <v>2384</v>
      </c>
      <c r="G1115" t="str">
        <f t="shared" si="17"/>
        <v>Kinderkrippe  OstermannTamara, 8045 Graz, Ziegelstraße 80b</v>
      </c>
    </row>
    <row r="1116" spans="1:7" x14ac:dyDescent="0.3">
      <c r="A1116">
        <v>601018083</v>
      </c>
      <c r="B1116">
        <v>60101</v>
      </c>
      <c r="C1116" t="s">
        <v>2203</v>
      </c>
      <c r="D1116" t="s">
        <v>229</v>
      </c>
      <c r="E1116" t="s">
        <v>181</v>
      </c>
      <c r="F1116" t="s">
        <v>2204</v>
      </c>
      <c r="G1116" t="str">
        <f t="shared" si="17"/>
        <v>Kinderkrippe  FÖL Liegenschaftsentwicklung GmbH, 8044 Graz, Mariatroster Straße 378</v>
      </c>
    </row>
    <row r="1117" spans="1:7" x14ac:dyDescent="0.3">
      <c r="A1117">
        <v>601018085</v>
      </c>
      <c r="B1117">
        <v>60101</v>
      </c>
      <c r="C1117" t="s">
        <v>484</v>
      </c>
      <c r="D1117" t="s">
        <v>232</v>
      </c>
      <c r="E1117" t="s">
        <v>181</v>
      </c>
      <c r="F1117" t="s">
        <v>390</v>
      </c>
      <c r="G1117" t="str">
        <f t="shared" si="17"/>
        <v>Kinderkrippe  Ing. Karl Wolf, 8054 Graz, Gradnerstraße 190</v>
      </c>
    </row>
    <row r="1118" spans="1:7" x14ac:dyDescent="0.3">
      <c r="A1118">
        <v>601018086</v>
      </c>
      <c r="B1118">
        <v>60101</v>
      </c>
      <c r="C1118" t="s">
        <v>455</v>
      </c>
      <c r="D1118" t="s">
        <v>193</v>
      </c>
      <c r="E1118" t="s">
        <v>181</v>
      </c>
      <c r="F1118" t="s">
        <v>2205</v>
      </c>
      <c r="G1118" t="str">
        <f t="shared" si="17"/>
        <v>Kinderkrippe  BYB GmbH, 8020 Graz, Komzakgasse 3</v>
      </c>
    </row>
    <row r="1119" spans="1:7" x14ac:dyDescent="0.3">
      <c r="A1119">
        <v>601018088</v>
      </c>
      <c r="B1119">
        <v>60101</v>
      </c>
      <c r="C1119" t="s">
        <v>2009</v>
      </c>
      <c r="D1119" t="s">
        <v>256</v>
      </c>
      <c r="E1119" t="s">
        <v>181</v>
      </c>
      <c r="F1119" t="s">
        <v>390</v>
      </c>
      <c r="G1119" t="str">
        <f t="shared" si="17"/>
        <v>Kinderkrippe  Ing. Karl Wolf, 8053 Graz, Wiesenauergasse 10</v>
      </c>
    </row>
    <row r="1120" spans="1:7" x14ac:dyDescent="0.3">
      <c r="A1120">
        <v>601018089</v>
      </c>
      <c r="B1120">
        <v>60101</v>
      </c>
      <c r="C1120" t="s">
        <v>2206</v>
      </c>
      <c r="D1120" t="s">
        <v>193</v>
      </c>
      <c r="E1120" t="s">
        <v>181</v>
      </c>
      <c r="F1120" t="s">
        <v>2207</v>
      </c>
      <c r="G1120" t="str">
        <f t="shared" si="17"/>
        <v>Kinderkrippe  Kinderbetreuungsverein Rasselbande Graz, 8020 Graz, Mohsgasse 6</v>
      </c>
    </row>
    <row r="1121" spans="1:7" x14ac:dyDescent="0.3">
      <c r="A1121">
        <v>601018090</v>
      </c>
      <c r="B1121">
        <v>60101</v>
      </c>
      <c r="C1121" t="s">
        <v>2017</v>
      </c>
      <c r="D1121" t="s">
        <v>180</v>
      </c>
      <c r="E1121" t="s">
        <v>181</v>
      </c>
      <c r="F1121" t="s">
        <v>2208</v>
      </c>
      <c r="G1121" t="str">
        <f t="shared" si="17"/>
        <v>Kinderkrippe  Gapp Vermögensverwaltung KG, 8010 Graz, Grabenstraße 168</v>
      </c>
    </row>
    <row r="1122" spans="1:7" x14ac:dyDescent="0.3">
      <c r="A1122">
        <v>601018091</v>
      </c>
      <c r="B1122">
        <v>60101</v>
      </c>
      <c r="C1122" t="s">
        <v>2010</v>
      </c>
      <c r="D1122" t="s">
        <v>256</v>
      </c>
      <c r="E1122" t="s">
        <v>181</v>
      </c>
      <c r="F1122" t="s">
        <v>446</v>
      </c>
      <c r="G1122" t="str">
        <f t="shared" si="17"/>
        <v>Kinderkrippe  ENW gemeinnützige Wohnungsgesellschaft m.b.H., 8053 Graz, Maria-Pachleitner-Straße 63</v>
      </c>
    </row>
    <row r="1123" spans="1:7" x14ac:dyDescent="0.3">
      <c r="A1123">
        <v>601018093</v>
      </c>
      <c r="B1123">
        <v>60101</v>
      </c>
      <c r="C1123" t="s">
        <v>2013</v>
      </c>
      <c r="D1123" t="s">
        <v>193</v>
      </c>
      <c r="E1123" t="s">
        <v>181</v>
      </c>
      <c r="F1123" t="s">
        <v>2209</v>
      </c>
      <c r="G1123" t="str">
        <f t="shared" si="17"/>
        <v>Kinderkrippe  WBG Wohnen und Bauen Gesellschaft mbH Wien, 8020 Graz, Eggenberger Gürtel 75</v>
      </c>
    </row>
    <row r="1124" spans="1:7" x14ac:dyDescent="0.3">
      <c r="A1124">
        <v>601018095</v>
      </c>
      <c r="B1124">
        <v>60101</v>
      </c>
      <c r="C1124" t="s">
        <v>2227</v>
      </c>
      <c r="D1124" t="s">
        <v>256</v>
      </c>
      <c r="E1124" t="s">
        <v>181</v>
      </c>
      <c r="F1124" t="s">
        <v>2267</v>
      </c>
      <c r="G1124" t="str">
        <f t="shared" si="17"/>
        <v>Kinderkrippe  C&amp;P Bauträger GmbH, 8053 Graz, Grillweg 7b</v>
      </c>
    </row>
    <row r="1125" spans="1:7" x14ac:dyDescent="0.3">
      <c r="A1125">
        <v>601018096</v>
      </c>
      <c r="B1125">
        <v>60101</v>
      </c>
      <c r="C1125" t="s">
        <v>2268</v>
      </c>
      <c r="D1125" t="s">
        <v>229</v>
      </c>
      <c r="E1125" t="s">
        <v>181</v>
      </c>
      <c r="F1125" t="s">
        <v>2269</v>
      </c>
      <c r="G1125" t="str">
        <f t="shared" si="17"/>
        <v>Kinderkrippe  Projekt M212 GmbH &amp; Co.KG, 8044 Graz, Mariatroster Straße 212</v>
      </c>
    </row>
    <row r="1126" spans="1:7" x14ac:dyDescent="0.3">
      <c r="A1126">
        <v>601018099</v>
      </c>
      <c r="B1126">
        <v>60101</v>
      </c>
      <c r="C1126" t="s">
        <v>2019</v>
      </c>
      <c r="D1126" t="s">
        <v>193</v>
      </c>
      <c r="E1126" t="s">
        <v>181</v>
      </c>
      <c r="F1126" t="s">
        <v>323</v>
      </c>
      <c r="G1126" t="str">
        <f t="shared" si="17"/>
        <v>Kinderkrippe  Grazer Wechselseitige Versicherung AG, 8020 Graz, Reininghauspark 7</v>
      </c>
    </row>
    <row r="1127" spans="1:7" x14ac:dyDescent="0.3">
      <c r="A1127">
        <v>601018102</v>
      </c>
      <c r="B1127">
        <v>60101</v>
      </c>
      <c r="C1127" t="s">
        <v>2270</v>
      </c>
      <c r="D1127" t="s">
        <v>180</v>
      </c>
      <c r="E1127" t="s">
        <v>181</v>
      </c>
      <c r="F1127" t="s">
        <v>2271</v>
      </c>
      <c r="G1127" t="str">
        <f t="shared" si="17"/>
        <v>Kinderkrippe  GATEX GmbH &amp; Co KG, 8010 Graz, Plüddemanngasse 46</v>
      </c>
    </row>
    <row r="1128" spans="1:7" x14ac:dyDescent="0.3">
      <c r="A1128">
        <v>601018104</v>
      </c>
      <c r="B1128">
        <v>60101</v>
      </c>
      <c r="C1128" t="s">
        <v>2210</v>
      </c>
      <c r="D1128" t="s">
        <v>193</v>
      </c>
      <c r="E1128" t="s">
        <v>181</v>
      </c>
      <c r="F1128" t="s">
        <v>2211</v>
      </c>
      <c r="G1128" t="str">
        <f t="shared" si="17"/>
        <v>Kinderkrippe  K2 Immo GmbH, 8020 Graz, Handelstraße 7</v>
      </c>
    </row>
    <row r="1129" spans="1:7" x14ac:dyDescent="0.3">
      <c r="A1129">
        <v>601018120</v>
      </c>
      <c r="B1129">
        <v>60101</v>
      </c>
      <c r="C1129" t="s">
        <v>2022</v>
      </c>
      <c r="D1129" t="s">
        <v>193</v>
      </c>
      <c r="E1129" t="s">
        <v>181</v>
      </c>
      <c r="F1129" t="s">
        <v>2212</v>
      </c>
      <c r="G1129" t="str">
        <f t="shared" si="17"/>
        <v>Kinderkrippe  Bank Austria Real Invest Immobilien-Kapitalanlage GmbH, 8020 Graz, Am Steinfeld 15</v>
      </c>
    </row>
    <row r="1130" spans="1:7" x14ac:dyDescent="0.3">
      <c r="A1130">
        <v>601018124</v>
      </c>
      <c r="B1130">
        <v>60101</v>
      </c>
      <c r="C1130" t="s">
        <v>2272</v>
      </c>
      <c r="D1130" t="s">
        <v>180</v>
      </c>
      <c r="E1130" t="s">
        <v>181</v>
      </c>
      <c r="F1130" t="s">
        <v>2071</v>
      </c>
      <c r="G1130" t="str">
        <f t="shared" si="17"/>
        <v>Kinderkrippe  Silver Living GmbH, 8010 Graz, Waltendorfer Hauptstraße 1</v>
      </c>
    </row>
    <row r="1131" spans="1:7" x14ac:dyDescent="0.3">
      <c r="A1131">
        <v>601018126</v>
      </c>
      <c r="B1131">
        <v>60101</v>
      </c>
      <c r="C1131" t="s">
        <v>2025</v>
      </c>
      <c r="D1131" t="s">
        <v>219</v>
      </c>
      <c r="E1131" t="s">
        <v>181</v>
      </c>
      <c r="F1131" t="s">
        <v>2273</v>
      </c>
      <c r="G1131" t="str">
        <f t="shared" si="17"/>
        <v>Kinderkrippe  WEGRAZ Haring Projektentwicklungs GmbH, 8045 Graz, Nordberggasse 6a</v>
      </c>
    </row>
  </sheetData>
  <sheetProtection algorithmName="SHA-512" hashValue="aBp//fJ+qhsDyb6ZXJVFOfzX48enOvW2mmkgFGdbHkOUEohQKeZCmv5QZnOm6ly7WyiiKGbOH3fveqrTYDQzbw==" saltValue="VNnkdm9x3JW2BAGfeWS0FQ==" spinCount="100000" sheet="1" objects="1" scenarios="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9</vt:i4>
      </vt:variant>
    </vt:vector>
  </HeadingPairs>
  <TitlesOfParts>
    <vt:vector size="9" baseType="lpstr">
      <vt:lpstr>Angaben zur Einrichtung</vt:lpstr>
      <vt:lpstr>DaE Drittletztes J.</vt:lpstr>
      <vt:lpstr>DaE Vorletztes J.</vt:lpstr>
      <vt:lpstr>DaE Letztes J.</vt:lpstr>
      <vt:lpstr>DaZ Drittletztes J.</vt:lpstr>
      <vt:lpstr>DaZ Vorletztes J.</vt:lpstr>
      <vt:lpstr>DaZ Letztes J.</vt:lpstr>
      <vt:lpstr>Einstellungen</vt:lpstr>
      <vt:lpstr>Stammdaten</vt:lpstr>
    </vt:vector>
  </TitlesOfParts>
  <Company>Land Steiermark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Katinka Kranz</dc:creator>
  <cp:lastModifiedBy>Pirstl Katinka</cp:lastModifiedBy>
  <cp:lastPrinted>2021-04-07T11:52:10Z</cp:lastPrinted>
  <dcterms:created xsi:type="dcterms:W3CDTF">2015-08-19T09:22:23Z</dcterms:created>
  <dcterms:modified xsi:type="dcterms:W3CDTF">2024-04-17T09:32:29Z</dcterms:modified>
</cp:coreProperties>
</file>