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zausgleich\01_Auflösung Sozialhilfeverbände\Schlussrechnung_SHV\610 Endabrechnung Leibnitz\Final\"/>
    </mc:Choice>
  </mc:AlternateContent>
  <xr:revisionPtr revIDLastSave="0" documentId="13_ncr:1_{58E9F0C1-2B2C-41E1-8E69-C58275CC1C0D}" xr6:coauthVersionLast="47" xr6:coauthVersionMax="47" xr10:uidLastSave="{00000000-0000-0000-0000-000000000000}"/>
  <bookViews>
    <workbookView xWindow="-28965" yWindow="-1905" windowWidth="29130" windowHeight="17610" xr2:uid="{E30CCCFB-33A7-45FB-A8AF-4BA5D5253F6D}"/>
  </bookViews>
  <sheets>
    <sheet name="Endabrechnung SHV Leibnitz" sheetId="1" r:id="rId1"/>
  </sheets>
  <externalReferences>
    <externalReference r:id="rId2"/>
  </externalReferences>
  <definedNames>
    <definedName name="_xlnm.Print_Area" localSheetId="0">'Endabrechnung SHV Leibnitz'!$A$1:$K$109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1" l="1"/>
  <c r="G85" i="1"/>
  <c r="B67" i="1"/>
  <c r="I37" i="1" s="1"/>
  <c r="D48" i="1"/>
  <c r="E33" i="1" s="1"/>
  <c r="G47" i="1"/>
  <c r="G46" i="1"/>
  <c r="G44" i="1"/>
  <c r="I42" i="1"/>
  <c r="G42" i="1"/>
  <c r="I40" i="1"/>
  <c r="G40" i="1"/>
  <c r="G39" i="1"/>
  <c r="G37" i="1"/>
  <c r="G36" i="1"/>
  <c r="G31" i="1"/>
  <c r="E31" i="1"/>
  <c r="J31" i="1" s="1"/>
  <c r="I30" i="1"/>
  <c r="G30" i="1"/>
  <c r="E29" i="1"/>
  <c r="G26" i="1"/>
  <c r="E22" i="1"/>
  <c r="G21" i="1"/>
  <c r="G20" i="1"/>
  <c r="E20" i="1"/>
  <c r="G19" i="1"/>
  <c r="J18" i="1"/>
  <c r="A14" i="1"/>
  <c r="G48" i="1" l="1"/>
  <c r="I48" i="1"/>
  <c r="F33" i="1"/>
  <c r="H33" i="1" s="1"/>
  <c r="K33" i="1" s="1"/>
  <c r="F29" i="1"/>
  <c r="H29" i="1" s="1"/>
  <c r="F20" i="1"/>
  <c r="H20" i="1" s="1"/>
  <c r="F31" i="1"/>
  <c r="H31" i="1" s="1"/>
  <c r="K31" i="1" s="1"/>
  <c r="F22" i="1"/>
  <c r="H22" i="1" s="1"/>
  <c r="E27" i="1"/>
  <c r="F27" i="1" s="1"/>
  <c r="H27" i="1" s="1"/>
  <c r="J33" i="1"/>
  <c r="E36" i="1"/>
  <c r="F36" i="1" s="1"/>
  <c r="H36" i="1" s="1"/>
  <c r="E40" i="1"/>
  <c r="J40" i="1" s="1"/>
  <c r="E42" i="1"/>
  <c r="F42" i="1" s="1"/>
  <c r="H42" i="1" s="1"/>
  <c r="K42" i="1" s="1"/>
  <c r="E44" i="1"/>
  <c r="F44" i="1" s="1"/>
  <c r="H44" i="1" s="1"/>
  <c r="J22" i="1"/>
  <c r="E25" i="1"/>
  <c r="F25" i="1" s="1"/>
  <c r="H25" i="1" s="1"/>
  <c r="J29" i="1"/>
  <c r="E38" i="1"/>
  <c r="J38" i="1" s="1"/>
  <c r="J20" i="1"/>
  <c r="E23" i="1"/>
  <c r="J23" i="1" s="1"/>
  <c r="J27" i="1"/>
  <c r="E30" i="1"/>
  <c r="J30" i="1" s="1"/>
  <c r="E19" i="1"/>
  <c r="E21" i="1"/>
  <c r="F21" i="1" s="1"/>
  <c r="H21" i="1" s="1"/>
  <c r="J25" i="1"/>
  <c r="E32" i="1"/>
  <c r="F32" i="1" s="1"/>
  <c r="H32" i="1" s="1"/>
  <c r="K32" i="1" s="1"/>
  <c r="J44" i="1"/>
  <c r="E34" i="1"/>
  <c r="F34" i="1" s="1"/>
  <c r="H34" i="1" s="1"/>
  <c r="J42" i="1"/>
  <c r="E47" i="1"/>
  <c r="J47" i="1" s="1"/>
  <c r="E26" i="1"/>
  <c r="J26" i="1" s="1"/>
  <c r="E37" i="1"/>
  <c r="J37" i="1" s="1"/>
  <c r="E39" i="1"/>
  <c r="J39" i="1" s="1"/>
  <c r="E45" i="1"/>
  <c r="F45" i="1" s="1"/>
  <c r="H45" i="1" s="1"/>
  <c r="E46" i="1"/>
  <c r="F46" i="1" s="1"/>
  <c r="H46" i="1" s="1"/>
  <c r="E28" i="1"/>
  <c r="J28" i="1" s="1"/>
  <c r="J32" i="1"/>
  <c r="E35" i="1"/>
  <c r="J35" i="1" s="1"/>
  <c r="E41" i="1"/>
  <c r="J41" i="1" s="1"/>
  <c r="E43" i="1"/>
  <c r="J43" i="1" s="1"/>
  <c r="E24" i="1"/>
  <c r="F24" i="1" s="1"/>
  <c r="H24" i="1" s="1"/>
  <c r="J45" i="1"/>
  <c r="K25" i="1" l="1"/>
  <c r="F38" i="1"/>
  <c r="H38" i="1" s="1"/>
  <c r="K38" i="1" s="1"/>
  <c r="F28" i="1"/>
  <c r="H28" i="1" s="1"/>
  <c r="E48" i="1"/>
  <c r="J46" i="1"/>
  <c r="K46" i="1" s="1"/>
  <c r="F26" i="1"/>
  <c r="H26" i="1" s="1"/>
  <c r="K26" i="1" s="1"/>
  <c r="F37" i="1"/>
  <c r="H37" i="1" s="1"/>
  <c r="K37" i="1" s="1"/>
  <c r="K27" i="1"/>
  <c r="J24" i="1"/>
  <c r="K24" i="1" s="1"/>
  <c r="K22" i="1"/>
  <c r="K29" i="1"/>
  <c r="K45" i="1"/>
  <c r="F47" i="1"/>
  <c r="H47" i="1" s="1"/>
  <c r="K47" i="1" s="1"/>
  <c r="K44" i="1"/>
  <c r="F19" i="1"/>
  <c r="F40" i="1"/>
  <c r="H40" i="1" s="1"/>
  <c r="K40" i="1" s="1"/>
  <c r="J34" i="1"/>
  <c r="K34" i="1" s="1"/>
  <c r="F39" i="1"/>
  <c r="H39" i="1" s="1"/>
  <c r="K39" i="1" s="1"/>
  <c r="F23" i="1"/>
  <c r="H23" i="1" s="1"/>
  <c r="K23" i="1" s="1"/>
  <c r="F35" i="1"/>
  <c r="H35" i="1" s="1"/>
  <c r="K35" i="1" s="1"/>
  <c r="K28" i="1"/>
  <c r="J36" i="1"/>
  <c r="K36" i="1" s="1"/>
  <c r="F30" i="1"/>
  <c r="H30" i="1" s="1"/>
  <c r="K30" i="1" s="1"/>
  <c r="F41" i="1"/>
  <c r="H41" i="1" s="1"/>
  <c r="K41" i="1" s="1"/>
  <c r="J21" i="1"/>
  <c r="K21" i="1" s="1"/>
  <c r="K20" i="1"/>
  <c r="F43" i="1"/>
  <c r="H43" i="1" s="1"/>
  <c r="K43" i="1" s="1"/>
  <c r="J19" i="1"/>
  <c r="J48" i="1" l="1"/>
  <c r="H19" i="1"/>
  <c r="F48" i="1"/>
  <c r="K19" i="1" l="1"/>
  <c r="K48" i="1" s="1"/>
  <c r="H48" i="1"/>
</calcChain>
</file>

<file path=xl/sharedStrings.xml><?xml version="1.0" encoding="utf-8"?>
<sst xmlns="http://schemas.openxmlformats.org/spreadsheetml/2006/main" count="86" uniqueCount="56">
  <si>
    <t>Sozialhilfeverband Leibnitz</t>
  </si>
  <si>
    <t>Abrechnung</t>
  </si>
  <si>
    <t>Zahlungmittel</t>
  </si>
  <si>
    <t>Ausgangwert Liquide Mittel per 31.12.2023</t>
  </si>
  <si>
    <t>Schlussrechnung Abteilung 6</t>
  </si>
  <si>
    <t>Schlussrechnung Abteilung 8</t>
  </si>
  <si>
    <t>Schlussrechnung Abteilung 11</t>
  </si>
  <si>
    <t>Zwischensumme I</t>
  </si>
  <si>
    <t>Abrechnung A8 (GSBG)</t>
  </si>
  <si>
    <t>Mehr-Weniger Rechnung lt. § 5 Abs 1 StSPLFG</t>
  </si>
  <si>
    <t>Zwischensumme II</t>
  </si>
  <si>
    <t>Offene Umlagen per 31.12.2023</t>
  </si>
  <si>
    <t>Umlagenzahlung nach 31.12.2023 ( Vorauszahlung im Sinne StSPLFG)</t>
  </si>
  <si>
    <t>Endabrechnung SHV LB (Gesamt per 31.12.2023)</t>
  </si>
  <si>
    <t>Erlös aus Veräußerung (Zugang 2024)</t>
  </si>
  <si>
    <t>Zu leistende Zahlungen (per Festsetzung der Abrechnung durch BH)</t>
  </si>
  <si>
    <t>GKZ</t>
  </si>
  <si>
    <t>Gemeindename</t>
  </si>
  <si>
    <t>Bezirk</t>
  </si>
  <si>
    <t>Finanzkraft 2021
für das Jahr 2023</t>
  </si>
  <si>
    <t>Anteil FK an Gesamter FK des Bezirks</t>
  </si>
  <si>
    <t>Entfallender Anteil an der Endabrechnung</t>
  </si>
  <si>
    <t>Forderung aus Umlage</t>
  </si>
  <si>
    <t>Forderung/ Verbindlichkeit je Gemeinde</t>
  </si>
  <si>
    <t>Zahlung Umlagen nach 31.12.2023</t>
  </si>
  <si>
    <t>Allerheiligen bei Wildon</t>
  </si>
  <si>
    <t>Leibnitz</t>
  </si>
  <si>
    <t>Arnfels</t>
  </si>
  <si>
    <t>Empersdorf</t>
  </si>
  <si>
    <t>Gabersdorf</t>
  </si>
  <si>
    <t>Gralla</t>
  </si>
  <si>
    <t>Großklein</t>
  </si>
  <si>
    <t>Heimschuh</t>
  </si>
  <si>
    <t>Hengsberg</t>
  </si>
  <si>
    <t>Kitzeck im Sausal</t>
  </si>
  <si>
    <t>Lang</t>
  </si>
  <si>
    <t>Lebring-Sankt Margarethen</t>
  </si>
  <si>
    <t>Oberhaag</t>
  </si>
  <si>
    <t>Ragnitz</t>
  </si>
  <si>
    <t>Sankt Andrä-Höch</t>
  </si>
  <si>
    <t>Sankt Johann im Saggautal</t>
  </si>
  <si>
    <t>Sankt Nikolai im Sausal</t>
  </si>
  <si>
    <t>Tillmitsch</t>
  </si>
  <si>
    <t>Wagna</t>
  </si>
  <si>
    <t>Ehrenhausen an der Weinstraße</t>
  </si>
  <si>
    <t>Gamlitz</t>
  </si>
  <si>
    <t>Gleinstätten</t>
  </si>
  <si>
    <t>Heiligenkreuz am Waasen</t>
  </si>
  <si>
    <t>Leutschach an der Weinstraße</t>
  </si>
  <si>
    <t>Sankt Georgen an der Stiefing</t>
  </si>
  <si>
    <t>Schwarzautal</t>
  </si>
  <si>
    <t>Wildon</t>
  </si>
  <si>
    <t>Sankt Veit in der Südsteiermark</t>
  </si>
  <si>
    <t>Straß in Steiermark</t>
  </si>
  <si>
    <t xml:space="preserve">Zahlung Umlagen nach 31.12.2023 Gemeinde Ehrenhausen </t>
  </si>
  <si>
    <t>Eingangsstück ABT07-155473/2024-230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</si>
</sst>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\ [$€-1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0" fillId="3" borderId="0" xfId="0" applyNumberFormat="1" applyFill="1"/>
    <xf numFmtId="4" fontId="0" fillId="0" borderId="0" xfId="0" applyNumberFormat="1"/>
    <xf numFmtId="3" fontId="0" fillId="0" borderId="0" xfId="0" applyNumberFormat="1"/>
    <xf numFmtId="0" fontId="3" fillId="0" borderId="0" xfId="0" applyFont="1"/>
    <xf numFmtId="4" fontId="3" fillId="0" borderId="0" xfId="0" applyNumberFormat="1" applyFont="1"/>
    <xf numFmtId="0" fontId="2" fillId="0" borderId="0" xfId="0" applyFont="1"/>
    <xf numFmtId="0" fontId="0" fillId="5" borderId="0" xfId="0" applyFill="1"/>
    <xf numFmtId="164" fontId="0" fillId="0" borderId="0" xfId="0" applyNumberFormat="1"/>
    <xf numFmtId="0" fontId="0" fillId="6" borderId="0" xfId="0" applyFill="1"/>
    <xf numFmtId="4" fontId="3" fillId="3" borderId="0" xfId="0" applyNumberFormat="1" applyFont="1" applyFill="1"/>
    <xf numFmtId="4" fontId="3" fillId="2" borderId="0" xfId="0" applyNumberFormat="1" applyFont="1" applyFill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0" fontId="0" fillId="0" borderId="1" xfId="1" applyNumberFormat="1" applyFont="1" applyBorder="1"/>
    <xf numFmtId="164" fontId="0" fillId="0" borderId="1" xfId="0" applyNumberFormat="1" applyBorder="1"/>
    <xf numFmtId="4" fontId="0" fillId="0" borderId="1" xfId="0" applyNumberFormat="1" applyBorder="1"/>
    <xf numFmtId="4" fontId="5" fillId="3" borderId="1" xfId="0" applyNumberFormat="1" applyFont="1" applyFill="1" applyBorder="1"/>
    <xf numFmtId="4" fontId="0" fillId="3" borderId="1" xfId="0" applyNumberFormat="1" applyFill="1" applyBorder="1"/>
    <xf numFmtId="165" fontId="3" fillId="0" borderId="1" xfId="0" applyNumberFormat="1" applyFont="1" applyBorder="1"/>
    <xf numFmtId="10" fontId="3" fillId="0" borderId="1" xfId="0" applyNumberFormat="1" applyFont="1" applyBorder="1"/>
    <xf numFmtId="164" fontId="3" fillId="0" borderId="1" xfId="0" applyNumberFormat="1" applyFont="1" applyBorder="1"/>
    <xf numFmtId="0" fontId="3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2</xdr:col>
      <xdr:colOff>1021823</xdr:colOff>
      <xdr:row>65</xdr:row>
      <xdr:rowOff>143267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8A575D3-0A6D-4115-9F07-670AD00D1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525125"/>
          <a:ext cx="7587723" cy="2810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4</xdr:col>
      <xdr:colOff>857183</xdr:colOff>
      <xdr:row>87</xdr:row>
      <xdr:rowOff>19451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8BB2D73-BAD0-4C61-850C-FCA4963CB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525625"/>
          <a:ext cx="10893358" cy="28769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519906</xdr:colOff>
      <xdr:row>108</xdr:row>
      <xdr:rowOff>61703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1083C88-E4FD-4F66-BA28-BF4B27C7C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573625"/>
          <a:ext cx="10556081" cy="38717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usgleich/01_Aufl&#246;sung%20Sozialhilfeverb&#228;nde/Schlussrechnung_SHV/01%20Schlussrechnung/Endabrechnung%20SHV%20202506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abrechnung Übersicht"/>
      <sheetName val="Endabrechnung SHV DL"/>
      <sheetName val="Endabrechnung SHV GU"/>
      <sheetName val="Endabrechnung SHV Leibnitz"/>
      <sheetName val="Endabrechnung SHV Leoben"/>
      <sheetName val="Endabrechnung SHV Liezen"/>
      <sheetName val="Endabrechnung SHV Murau"/>
      <sheetName val="Endabrechnung SHV Voitsberg"/>
      <sheetName val="Endabrechnung SHV Weiz"/>
      <sheetName val="Endabrechnung SHV Murtal"/>
      <sheetName val="Endabrechnung SHV BM"/>
      <sheetName val="Endabrechnung SHV HF"/>
      <sheetName val="Endabrechnung SHV SO"/>
      <sheetName val="Offene Umlagen"/>
      <sheetName val="A6 End Sept-Dez 2023 SSOA "/>
      <sheetName val="A8_stat. Pflege Endabr 2023"/>
      <sheetName val="A11_Auszahlungen_§2 StPFLG"/>
      <sheetName val="GSBG_Guthaben_SHV"/>
      <sheetName val="JE 2023 GSBG"/>
      <sheetName val="§35a StPEG 09-12 2023"/>
    </sheetNames>
    <sheetDataSet>
      <sheetData sheetId="0"/>
      <sheetData sheetId="1">
        <row r="14">
          <cell r="A14" t="str">
            <v xml:space="preserve">Umlagenzahlung nach 31.12.2023 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4">
          <cell r="A14" t="str">
            <v>Nachlaufende Zahlungen - SHV im Jahr 2024</v>
          </cell>
        </row>
        <row r="19">
          <cell r="J19" t="str">
            <v>Abrechnung 2024 SHV</v>
          </cell>
        </row>
      </sheetData>
      <sheetData sheetId="9"/>
      <sheetData sheetId="10"/>
      <sheetData sheetId="11"/>
      <sheetData sheetId="12"/>
      <sheetData sheetId="13">
        <row r="3">
          <cell r="Q3">
            <v>110.9</v>
          </cell>
        </row>
        <row r="21">
          <cell r="Q21">
            <v>216.04</v>
          </cell>
        </row>
        <row r="22">
          <cell r="Q22">
            <v>7347.96</v>
          </cell>
        </row>
        <row r="23">
          <cell r="Q23">
            <v>24470.959999999999</v>
          </cell>
        </row>
        <row r="24">
          <cell r="Q24">
            <v>69752.490000000005</v>
          </cell>
        </row>
        <row r="25">
          <cell r="Q25">
            <v>49933.26</v>
          </cell>
        </row>
        <row r="26">
          <cell r="Q26">
            <v>2312.29</v>
          </cell>
        </row>
        <row r="27">
          <cell r="Q27">
            <v>134.96</v>
          </cell>
        </row>
        <row r="28">
          <cell r="Q28">
            <v>4590.1499999999996</v>
          </cell>
        </row>
        <row r="29">
          <cell r="Q29">
            <v>15286.63</v>
          </cell>
        </row>
        <row r="30">
          <cell r="Q30">
            <v>43573.29</v>
          </cell>
        </row>
        <row r="31">
          <cell r="Q31">
            <v>31192.52</v>
          </cell>
        </row>
        <row r="32">
          <cell r="Q32">
            <v>1444.45</v>
          </cell>
        </row>
        <row r="33">
          <cell r="Q33">
            <v>107.51</v>
          </cell>
        </row>
        <row r="34">
          <cell r="Q34">
            <v>3656.45</v>
          </cell>
        </row>
        <row r="35">
          <cell r="Q35">
            <v>12177.1</v>
          </cell>
        </row>
        <row r="36">
          <cell r="Q36">
            <v>34709.81</v>
          </cell>
        </row>
        <row r="37">
          <cell r="Q37">
            <v>24847.5</v>
          </cell>
        </row>
        <row r="38">
          <cell r="Q38">
            <v>1150.6300000000001</v>
          </cell>
        </row>
        <row r="39">
          <cell r="Q39">
            <v>82.36</v>
          </cell>
        </row>
        <row r="40">
          <cell r="Q40">
            <v>2801.02</v>
          </cell>
        </row>
        <row r="41">
          <cell r="Q41">
            <v>9328.27</v>
          </cell>
        </row>
        <row r="42">
          <cell r="Q42">
            <v>26589.47</v>
          </cell>
        </row>
        <row r="43">
          <cell r="Q43">
            <v>19034.439999999999</v>
          </cell>
        </row>
        <row r="44">
          <cell r="Q44">
            <v>881.44</v>
          </cell>
        </row>
        <row r="45">
          <cell r="Q45">
            <v>192.05</v>
          </cell>
        </row>
        <row r="46">
          <cell r="Q46">
            <v>6531.79</v>
          </cell>
        </row>
        <row r="47">
          <cell r="Q47">
            <v>21752.89</v>
          </cell>
        </row>
        <row r="48">
          <cell r="Q48">
            <v>62004.83</v>
          </cell>
        </row>
        <row r="49">
          <cell r="Q49">
            <v>44386.99</v>
          </cell>
        </row>
        <row r="50">
          <cell r="Q50">
            <v>2055.4499999999998</v>
          </cell>
        </row>
        <row r="51">
          <cell r="Q51">
            <v>41.54</v>
          </cell>
        </row>
        <row r="52">
          <cell r="Q52">
            <v>1412.84</v>
          </cell>
        </row>
        <row r="53">
          <cell r="Q53">
            <v>4705.2</v>
          </cell>
        </row>
        <row r="54">
          <cell r="Q54">
            <v>13411.8</v>
          </cell>
        </row>
        <row r="55">
          <cell r="Q55">
            <v>9601.02</v>
          </cell>
        </row>
        <row r="56">
          <cell r="Q56">
            <v>444.6</v>
          </cell>
        </row>
        <row r="57">
          <cell r="Q57">
            <v>149626</v>
          </cell>
        </row>
        <row r="58">
          <cell r="Q58">
            <v>62746</v>
          </cell>
        </row>
        <row r="59">
          <cell r="Q59">
            <v>93469</v>
          </cell>
        </row>
        <row r="60">
          <cell r="Q60">
            <v>74456</v>
          </cell>
        </row>
        <row r="61">
          <cell r="Q61">
            <v>57037</v>
          </cell>
        </row>
        <row r="62">
          <cell r="Q62">
            <v>69209</v>
          </cell>
        </row>
        <row r="63">
          <cell r="Q63">
            <v>58568</v>
          </cell>
        </row>
        <row r="64">
          <cell r="Q64">
            <v>133006</v>
          </cell>
        </row>
        <row r="65">
          <cell r="Q65">
            <v>36139</v>
          </cell>
        </row>
        <row r="66">
          <cell r="Q66">
            <v>40954</v>
          </cell>
        </row>
        <row r="67">
          <cell r="Q67">
            <v>29163</v>
          </cell>
        </row>
        <row r="68">
          <cell r="Q68">
            <v>21143</v>
          </cell>
        </row>
        <row r="69">
          <cell r="Q69">
            <v>31896</v>
          </cell>
        </row>
        <row r="70">
          <cell r="Q70">
            <v>82.36</v>
          </cell>
        </row>
        <row r="71">
          <cell r="Q71">
            <v>2801.02</v>
          </cell>
        </row>
        <row r="72">
          <cell r="Q72">
            <v>9328.27</v>
          </cell>
        </row>
        <row r="73">
          <cell r="Q73">
            <v>26589.47</v>
          </cell>
        </row>
        <row r="74">
          <cell r="Q74">
            <v>19034.439999999999</v>
          </cell>
        </row>
        <row r="75">
          <cell r="Q75">
            <v>881.44</v>
          </cell>
        </row>
        <row r="76">
          <cell r="Q76">
            <v>82.36</v>
          </cell>
        </row>
        <row r="77">
          <cell r="Q77">
            <v>2801.02</v>
          </cell>
        </row>
        <row r="78">
          <cell r="Q78">
            <v>9328.27</v>
          </cell>
        </row>
        <row r="79">
          <cell r="Q79">
            <v>26589.47</v>
          </cell>
        </row>
        <row r="80">
          <cell r="Q80">
            <v>19034.439999999999</v>
          </cell>
        </row>
        <row r="81">
          <cell r="Q81">
            <v>881.44</v>
          </cell>
        </row>
      </sheetData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3CF9-3985-4DF7-B3EB-1E43657E462D}">
  <sheetPr>
    <tabColor theme="9" tint="0.79998168889431442"/>
  </sheetPr>
  <dimension ref="A1:R99"/>
  <sheetViews>
    <sheetView tabSelected="1" view="pageBreakPreview" zoomScale="60" zoomScaleNormal="90" workbookViewId="0">
      <selection activeCell="H19" sqref="H19:K48"/>
    </sheetView>
  </sheetViews>
  <sheetFormatPr baseColWidth="10" defaultRowHeight="15" x14ac:dyDescent="0.25"/>
  <cols>
    <col min="1" max="1" width="68.7109375" bestFit="1" customWidth="1"/>
    <col min="2" max="2" width="29.7109375" style="4" bestFit="1" customWidth="1"/>
    <col min="3" max="3" width="18.42578125" bestFit="1" customWidth="1"/>
    <col min="4" max="4" width="33.7109375" bestFit="1" customWidth="1"/>
    <col min="5" max="5" width="13.5703125" customWidth="1"/>
    <col min="6" max="6" width="20.140625" customWidth="1"/>
    <col min="7" max="7" width="17.28515625" bestFit="1" customWidth="1"/>
    <col min="8" max="8" width="20.28515625" customWidth="1"/>
    <col min="9" max="9" width="17.85546875" customWidth="1"/>
    <col min="10" max="10" width="17.7109375" customWidth="1"/>
    <col min="11" max="11" width="19.85546875" customWidth="1"/>
  </cols>
  <sheetData>
    <row r="1" spans="1:14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5">
      <c r="B2" s="1" t="s">
        <v>1</v>
      </c>
      <c r="C2" s="2" t="s">
        <v>2</v>
      </c>
    </row>
    <row r="3" spans="1:14" x14ac:dyDescent="0.25">
      <c r="A3" t="s">
        <v>3</v>
      </c>
      <c r="B3" s="3">
        <v>-6098256.4500000002</v>
      </c>
      <c r="C3" s="4">
        <v>-6098256.4500000002</v>
      </c>
    </row>
    <row r="4" spans="1:14" x14ac:dyDescent="0.25">
      <c r="A4" t="s">
        <v>4</v>
      </c>
      <c r="B4" s="3">
        <v>-3742.1237333333356</v>
      </c>
      <c r="C4" s="4">
        <v>-3742.1237333333356</v>
      </c>
    </row>
    <row r="5" spans="1:14" x14ac:dyDescent="0.25">
      <c r="A5" t="s">
        <v>5</v>
      </c>
      <c r="B5" s="3">
        <v>2309071.5499999998</v>
      </c>
      <c r="C5" s="4">
        <v>2309071.5499999998</v>
      </c>
      <c r="H5" s="4"/>
    </row>
    <row r="6" spans="1:14" x14ac:dyDescent="0.25">
      <c r="A6" t="s">
        <v>6</v>
      </c>
      <c r="B6" s="3">
        <v>1882943.0219999999</v>
      </c>
      <c r="C6" s="4">
        <v>1882943.0219999999</v>
      </c>
      <c r="H6" s="5"/>
    </row>
    <row r="7" spans="1:14" s="6" customFormat="1" x14ac:dyDescent="0.25">
      <c r="A7" s="6" t="s">
        <v>7</v>
      </c>
      <c r="B7" s="7">
        <v>-1909984.0017333338</v>
      </c>
    </row>
    <row r="8" spans="1:14" x14ac:dyDescent="0.25">
      <c r="A8" t="s">
        <v>8</v>
      </c>
      <c r="B8" s="3">
        <v>2691883.71</v>
      </c>
      <c r="C8" s="4">
        <v>2691883.71</v>
      </c>
      <c r="H8" s="7"/>
    </row>
    <row r="9" spans="1:14" x14ac:dyDescent="0.25">
      <c r="A9" t="s">
        <v>9</v>
      </c>
      <c r="B9" s="3">
        <v>0</v>
      </c>
    </row>
    <row r="10" spans="1:14" s="6" customFormat="1" x14ac:dyDescent="0.25">
      <c r="A10" s="6" t="s">
        <v>10</v>
      </c>
      <c r="B10" s="7">
        <v>781899.70826666616</v>
      </c>
    </row>
    <row r="11" spans="1:14" ht="18.75" customHeight="1" x14ac:dyDescent="0.25">
      <c r="A11" t="s">
        <v>11</v>
      </c>
      <c r="B11" s="3">
        <v>1527008</v>
      </c>
    </row>
    <row r="12" spans="1:14" s="6" customFormat="1" x14ac:dyDescent="0.25">
      <c r="A12" s="6" t="s">
        <v>13</v>
      </c>
      <c r="B12" s="7">
        <v>2308907.7082666662</v>
      </c>
      <c r="C12" s="7"/>
    </row>
    <row r="13" spans="1:14" s="6" customFormat="1" x14ac:dyDescent="0.25">
      <c r="A13" t="s">
        <v>14</v>
      </c>
      <c r="B13" s="3">
        <v>293018.06999999995</v>
      </c>
      <c r="C13" s="4">
        <v>293018.06999999995</v>
      </c>
    </row>
    <row r="14" spans="1:14" x14ac:dyDescent="0.25">
      <c r="A14" t="str">
        <f>'[1]Endabrechnung SHV Weiz'!A14</f>
        <v>Nachlaufende Zahlungen - SHV im Jahr 2024</v>
      </c>
      <c r="B14" s="3">
        <v>-18324.2</v>
      </c>
      <c r="C14" s="4">
        <v>-18324.2</v>
      </c>
      <c r="D14" s="8"/>
      <c r="H14" s="4"/>
    </row>
    <row r="15" spans="1:14" s="6" customFormat="1" x14ac:dyDescent="0.25">
      <c r="A15" t="s">
        <v>12</v>
      </c>
      <c r="B15" s="3">
        <v>1146792.8</v>
      </c>
      <c r="C15" s="4">
        <v>1146792.8</v>
      </c>
    </row>
    <row r="16" spans="1:14" s="6" customFormat="1" x14ac:dyDescent="0.25">
      <c r="A16" s="6" t="s">
        <v>15</v>
      </c>
      <c r="B16" s="7"/>
      <c r="C16" s="7">
        <v>2203386.3782666661</v>
      </c>
    </row>
    <row r="17" spans="1:18" x14ac:dyDescent="0.25">
      <c r="R17" s="9"/>
    </row>
    <row r="18" spans="1:18" ht="45" x14ac:dyDescent="0.25">
      <c r="A18" s="14" t="s">
        <v>16</v>
      </c>
      <c r="B18" s="14" t="s">
        <v>17</v>
      </c>
      <c r="C18" s="14" t="s">
        <v>18</v>
      </c>
      <c r="D18" s="15" t="s">
        <v>19</v>
      </c>
      <c r="E18" s="15" t="s">
        <v>20</v>
      </c>
      <c r="F18" s="15" t="s">
        <v>21</v>
      </c>
      <c r="G18" s="15" t="s">
        <v>22</v>
      </c>
      <c r="H18" s="15" t="s">
        <v>23</v>
      </c>
      <c r="I18" s="15" t="s">
        <v>24</v>
      </c>
      <c r="J18" s="15" t="str">
        <f>'[1]Endabrechnung SHV Weiz'!J19</f>
        <v>Abrechnung 2024 SHV</v>
      </c>
      <c r="K18" s="15" t="s">
        <v>23</v>
      </c>
    </row>
    <row r="19" spans="1:18" x14ac:dyDescent="0.25">
      <c r="A19" s="16">
        <v>61001</v>
      </c>
      <c r="B19" s="16" t="s">
        <v>25</v>
      </c>
      <c r="C19" s="16" t="s">
        <v>26</v>
      </c>
      <c r="D19" s="17">
        <v>1661532.96</v>
      </c>
      <c r="E19" s="18">
        <f>D19/D$48</f>
        <v>1.585487160099059E-2</v>
      </c>
      <c r="F19" s="19">
        <f>B$12*E19</f>
        <v>36607.435253105432</v>
      </c>
      <c r="G19" s="20">
        <f>'[1]Offene Umlagen'!Q69</f>
        <v>31896</v>
      </c>
      <c r="H19" s="19">
        <f>F19-G19</f>
        <v>4711.4352531054319</v>
      </c>
      <c r="I19" s="20"/>
      <c r="J19" s="20">
        <f t="shared" ref="J19:J47" si="0">($B$13+$B$14)*E19</f>
        <v>4355.2360384291997</v>
      </c>
      <c r="K19" s="19">
        <f t="shared" ref="K19:K47" si="1">SUM(H19:J19)</f>
        <v>9066.6712915346325</v>
      </c>
      <c r="Q19" s="11"/>
    </row>
    <row r="20" spans="1:18" x14ac:dyDescent="0.25">
      <c r="A20" s="16">
        <v>61002</v>
      </c>
      <c r="B20" s="16" t="s">
        <v>27</v>
      </c>
      <c r="C20" s="16" t="s">
        <v>26</v>
      </c>
      <c r="D20" s="17">
        <v>1116113.45</v>
      </c>
      <c r="E20" s="18">
        <f t="shared" ref="E20:E47" si="2">D20/D$48</f>
        <v>1.065030659511481E-2</v>
      </c>
      <c r="F20" s="19">
        <f t="shared" ref="F20:F47" si="3">B$12*E20</f>
        <v>24590.574992863894</v>
      </c>
      <c r="G20" s="20">
        <f>'[1]Offene Umlagen'!Q68</f>
        <v>21143</v>
      </c>
      <c r="H20" s="19">
        <f t="shared" ref="H20:H47" si="4">F20-G20</f>
        <v>3447.5749928638943</v>
      </c>
      <c r="I20" s="21">
        <v>22000</v>
      </c>
      <c r="J20" s="20">
        <f t="shared" si="0"/>
        <v>2925.5739352986097</v>
      </c>
      <c r="K20" s="19">
        <f t="shared" si="1"/>
        <v>28373.148928162504</v>
      </c>
    </row>
    <row r="21" spans="1:18" x14ac:dyDescent="0.25">
      <c r="A21" s="16">
        <v>61007</v>
      </c>
      <c r="B21" s="16" t="s">
        <v>28</v>
      </c>
      <c r="C21" s="16" t="s">
        <v>26</v>
      </c>
      <c r="D21" s="17">
        <v>1512276.71</v>
      </c>
      <c r="E21" s="18">
        <f t="shared" si="2"/>
        <v>1.4430621383651927E-2</v>
      </c>
      <c r="F21" s="19">
        <f t="shared" si="3"/>
        <v>33318.972947791721</v>
      </c>
      <c r="G21" s="20">
        <f>'[1]Offene Umlagen'!Q67</f>
        <v>29163</v>
      </c>
      <c r="H21" s="19">
        <f t="shared" si="4"/>
        <v>4155.9729477917208</v>
      </c>
      <c r="I21" s="22">
        <v>0</v>
      </c>
      <c r="J21" s="20">
        <f t="shared" si="0"/>
        <v>3964.0032343801017</v>
      </c>
      <c r="K21" s="19">
        <f t="shared" si="1"/>
        <v>8119.9761821718221</v>
      </c>
    </row>
    <row r="22" spans="1:18" x14ac:dyDescent="0.25">
      <c r="A22" s="16">
        <v>61008</v>
      </c>
      <c r="B22" s="16" t="s">
        <v>29</v>
      </c>
      <c r="C22" s="16" t="s">
        <v>26</v>
      </c>
      <c r="D22" s="17">
        <v>1878197.05</v>
      </c>
      <c r="E22" s="18">
        <f t="shared" si="2"/>
        <v>1.7922348690037004E-2</v>
      </c>
      <c r="F22" s="19">
        <f t="shared" si="3"/>
        <v>41381.049040669423</v>
      </c>
      <c r="G22" s="16"/>
      <c r="H22" s="19">
        <f t="shared" si="4"/>
        <v>41381.049040669423</v>
      </c>
      <c r="I22" s="20"/>
      <c r="J22" s="20">
        <f t="shared" si="0"/>
        <v>4923.1593211556938</v>
      </c>
      <c r="K22" s="19">
        <f t="shared" si="1"/>
        <v>46304.20836182512</v>
      </c>
    </row>
    <row r="23" spans="1:18" x14ac:dyDescent="0.25">
      <c r="A23" s="16">
        <v>61012</v>
      </c>
      <c r="B23" s="16" t="s">
        <v>30</v>
      </c>
      <c r="C23" s="16" t="s">
        <v>26</v>
      </c>
      <c r="D23" s="17">
        <v>3290204.72</v>
      </c>
      <c r="E23" s="18">
        <f t="shared" si="2"/>
        <v>3.1396171266186136E-2</v>
      </c>
      <c r="F23" s="19">
        <f t="shared" si="3"/>
        <v>72490.861846557586</v>
      </c>
      <c r="G23" s="16"/>
      <c r="H23" s="19">
        <f t="shared" si="4"/>
        <v>72490.861846557586</v>
      </c>
      <c r="I23" s="20"/>
      <c r="J23" s="20">
        <f t="shared" si="0"/>
        <v>8624.3357882914679</v>
      </c>
      <c r="K23" s="19">
        <f t="shared" si="1"/>
        <v>81115.197634849057</v>
      </c>
    </row>
    <row r="24" spans="1:18" x14ac:dyDescent="0.25">
      <c r="A24" s="16">
        <v>61013</v>
      </c>
      <c r="B24" s="16" t="s">
        <v>31</v>
      </c>
      <c r="C24" s="16" t="s">
        <v>26</v>
      </c>
      <c r="D24" s="17">
        <v>2459686.6800000002</v>
      </c>
      <c r="E24" s="18">
        <f t="shared" si="2"/>
        <v>2.3471106158536172E-2</v>
      </c>
      <c r="F24" s="19">
        <f t="shared" si="3"/>
        <v>54192.617930989385</v>
      </c>
      <c r="G24" s="16"/>
      <c r="H24" s="19">
        <f t="shared" si="4"/>
        <v>54192.617930989385</v>
      </c>
      <c r="I24" s="20"/>
      <c r="J24" s="20">
        <f t="shared" si="0"/>
        <v>6447.3689838691334</v>
      </c>
      <c r="K24" s="19">
        <f t="shared" si="1"/>
        <v>60639.98691485852</v>
      </c>
    </row>
    <row r="25" spans="1:18" x14ac:dyDescent="0.25">
      <c r="A25" s="16">
        <v>61016</v>
      </c>
      <c r="B25" s="16" t="s">
        <v>32</v>
      </c>
      <c r="C25" s="16" t="s">
        <v>26</v>
      </c>
      <c r="D25" s="17">
        <v>2086250.92</v>
      </c>
      <c r="E25" s="18">
        <f t="shared" si="2"/>
        <v>1.9907664343925196E-2</v>
      </c>
      <c r="F25" s="19">
        <f t="shared" si="3"/>
        <v>45964.959657274347</v>
      </c>
      <c r="G25" s="16"/>
      <c r="H25" s="19">
        <f t="shared" si="4"/>
        <v>45964.959657274347</v>
      </c>
      <c r="I25" s="20"/>
      <c r="J25" s="20">
        <f t="shared" si="0"/>
        <v>5468.5133612938216</v>
      </c>
      <c r="K25" s="19">
        <f t="shared" si="1"/>
        <v>51433.473018568169</v>
      </c>
    </row>
    <row r="26" spans="1:18" x14ac:dyDescent="0.25">
      <c r="A26" s="16">
        <v>61017</v>
      </c>
      <c r="B26" s="16" t="s">
        <v>33</v>
      </c>
      <c r="C26" s="16" t="s">
        <v>26</v>
      </c>
      <c r="D26" s="17">
        <v>1505179.25</v>
      </c>
      <c r="E26" s="18">
        <f t="shared" si="2"/>
        <v>1.4362895181582987E-2</v>
      </c>
      <c r="F26" s="19">
        <f t="shared" si="3"/>
        <v>33162.599397783117</v>
      </c>
      <c r="G26" s="20">
        <f>'[1]Offene Umlagen'!Q51+'[1]Offene Umlagen'!Q52+'[1]Offene Umlagen'!Q53+'[1]Offene Umlagen'!Q54+'[1]Offene Umlagen'!Q55+'[1]Offene Umlagen'!Q56</f>
        <v>29616.999999999996</v>
      </c>
      <c r="H26" s="19">
        <f t="shared" si="4"/>
        <v>3545.5993977831204</v>
      </c>
      <c r="I26" s="20"/>
      <c r="J26" s="20">
        <f t="shared" si="0"/>
        <v>3945.3992618333828</v>
      </c>
      <c r="K26" s="19">
        <f t="shared" si="1"/>
        <v>7490.9986596165036</v>
      </c>
    </row>
    <row r="27" spans="1:18" x14ac:dyDescent="0.25">
      <c r="A27" s="16">
        <v>61019</v>
      </c>
      <c r="B27" s="16" t="s">
        <v>34</v>
      </c>
      <c r="C27" s="16" t="s">
        <v>26</v>
      </c>
      <c r="D27" s="17">
        <v>1952918.6</v>
      </c>
      <c r="E27" s="18">
        <f t="shared" si="2"/>
        <v>1.8635365289525346E-2</v>
      </c>
      <c r="F27" s="19">
        <f t="shared" si="3"/>
        <v>43027.338563350146</v>
      </c>
      <c r="G27" s="16"/>
      <c r="H27" s="19">
        <f t="shared" si="4"/>
        <v>43027.338563350146</v>
      </c>
      <c r="I27" s="20"/>
      <c r="J27" s="20">
        <f t="shared" si="0"/>
        <v>5119.0206102433867</v>
      </c>
      <c r="K27" s="19">
        <f t="shared" si="1"/>
        <v>48146.359173593533</v>
      </c>
    </row>
    <row r="28" spans="1:18" x14ac:dyDescent="0.25">
      <c r="A28" s="16">
        <v>61020</v>
      </c>
      <c r="B28" s="16" t="s">
        <v>35</v>
      </c>
      <c r="C28" s="16" t="s">
        <v>26</v>
      </c>
      <c r="D28" s="17">
        <v>1628952.32</v>
      </c>
      <c r="E28" s="18">
        <f t="shared" si="2"/>
        <v>1.5543976857212474E-2</v>
      </c>
      <c r="F28" s="19">
        <f t="shared" si="3"/>
        <v>35889.607982736547</v>
      </c>
      <c r="G28" s="16"/>
      <c r="H28" s="19">
        <f t="shared" si="4"/>
        <v>35889.607982736547</v>
      </c>
      <c r="I28" s="20"/>
      <c r="J28" s="20">
        <f t="shared" si="0"/>
        <v>4269.8351580981307</v>
      </c>
      <c r="K28" s="19">
        <f t="shared" si="1"/>
        <v>40159.443140834679</v>
      </c>
    </row>
    <row r="29" spans="1:18" x14ac:dyDescent="0.25">
      <c r="A29" s="16">
        <v>61021</v>
      </c>
      <c r="B29" s="16" t="s">
        <v>36</v>
      </c>
      <c r="C29" s="16" t="s">
        <v>26</v>
      </c>
      <c r="D29" s="17">
        <v>4282647.22</v>
      </c>
      <c r="E29" s="18">
        <f t="shared" si="2"/>
        <v>4.0866370646923125E-2</v>
      </c>
      <c r="F29" s="19">
        <f t="shared" si="3"/>
        <v>94356.678195563421</v>
      </c>
      <c r="G29" s="16"/>
      <c r="H29" s="19">
        <f t="shared" si="4"/>
        <v>94356.678195563421</v>
      </c>
      <c r="I29" s="20"/>
      <c r="J29" s="20">
        <f t="shared" si="0"/>
        <v>11225.741505857713</v>
      </c>
      <c r="K29" s="19">
        <f t="shared" si="1"/>
        <v>105582.41970142114</v>
      </c>
    </row>
    <row r="30" spans="1:18" x14ac:dyDescent="0.25">
      <c r="A30" s="16">
        <v>61024</v>
      </c>
      <c r="B30" s="16" t="s">
        <v>37</v>
      </c>
      <c r="C30" s="16" t="s">
        <v>26</v>
      </c>
      <c r="D30" s="17">
        <v>2142962.31</v>
      </c>
      <c r="E30" s="18">
        <f t="shared" si="2"/>
        <v>2.0448822315756045E-2</v>
      </c>
      <c r="F30" s="19">
        <f t="shared" si="3"/>
        <v>47214.443469824553</v>
      </c>
      <c r="G30" s="20">
        <f>'[1]Offene Umlagen'!Q66</f>
        <v>40954</v>
      </c>
      <c r="H30" s="19">
        <f t="shared" si="4"/>
        <v>6260.4434698245532</v>
      </c>
      <c r="I30" s="22">
        <f>8190.8</f>
        <v>8190.8</v>
      </c>
      <c r="J30" s="20">
        <f t="shared" si="0"/>
        <v>5617.1661388573884</v>
      </c>
      <c r="K30" s="19">
        <f t="shared" si="1"/>
        <v>20068.409608681941</v>
      </c>
    </row>
    <row r="31" spans="1:18" x14ac:dyDescent="0.25">
      <c r="A31" s="16">
        <v>61027</v>
      </c>
      <c r="B31" s="16" t="s">
        <v>38</v>
      </c>
      <c r="C31" s="16" t="s">
        <v>26</v>
      </c>
      <c r="D31" s="17">
        <v>1772033.14</v>
      </c>
      <c r="E31" s="18">
        <f t="shared" si="2"/>
        <v>1.6909299173577745E-2</v>
      </c>
      <c r="F31" s="19">
        <f t="shared" si="3"/>
        <v>39042.011203260823</v>
      </c>
      <c r="G31" s="20">
        <f>'[1]Offene Umlagen'!Q65</f>
        <v>36139</v>
      </c>
      <c r="H31" s="19">
        <f t="shared" si="4"/>
        <v>2903.0112032608231</v>
      </c>
      <c r="I31" s="22">
        <v>0</v>
      </c>
      <c r="J31" s="20">
        <f t="shared" si="0"/>
        <v>4644.8808289778717</v>
      </c>
      <c r="K31" s="19">
        <f t="shared" si="1"/>
        <v>7547.8920322386948</v>
      </c>
    </row>
    <row r="32" spans="1:18" x14ac:dyDescent="0.25">
      <c r="A32" s="16">
        <v>61030</v>
      </c>
      <c r="B32" s="16" t="s">
        <v>39</v>
      </c>
      <c r="C32" s="16" t="s">
        <v>26</v>
      </c>
      <c r="D32" s="17">
        <v>1763839.45</v>
      </c>
      <c r="E32" s="18">
        <f t="shared" si="2"/>
        <v>1.6831112399065415E-2</v>
      </c>
      <c r="F32" s="19">
        <f t="shared" si="3"/>
        <v>38861.485156904797</v>
      </c>
      <c r="G32" s="16"/>
      <c r="H32" s="19">
        <f t="shared" si="4"/>
        <v>38861.485156904797</v>
      </c>
      <c r="I32" s="20"/>
      <c r="J32" s="20">
        <f t="shared" si="0"/>
        <v>4623.4034013042619</v>
      </c>
      <c r="K32" s="19">
        <f t="shared" si="1"/>
        <v>43484.888558209059</v>
      </c>
    </row>
    <row r="33" spans="1:14" x14ac:dyDescent="0.25">
      <c r="A33" s="16">
        <v>61032</v>
      </c>
      <c r="B33" s="16" t="s">
        <v>40</v>
      </c>
      <c r="C33" s="16" t="s">
        <v>26</v>
      </c>
      <c r="D33" s="17">
        <v>2100492.7200000002</v>
      </c>
      <c r="E33" s="18">
        <f t="shared" si="2"/>
        <v>2.0043564091810424E-2</v>
      </c>
      <c r="F33" s="19">
        <f t="shared" si="3"/>
        <v>46278.739632718047</v>
      </c>
      <c r="G33" s="16"/>
      <c r="H33" s="19">
        <f t="shared" si="4"/>
        <v>46278.739632718047</v>
      </c>
      <c r="I33" s="20"/>
      <c r="J33" s="20">
        <f t="shared" si="0"/>
        <v>5505.844188972439</v>
      </c>
      <c r="K33" s="19">
        <f t="shared" si="1"/>
        <v>51784.583821690489</v>
      </c>
    </row>
    <row r="34" spans="1:14" x14ac:dyDescent="0.25">
      <c r="A34" s="16">
        <v>61033</v>
      </c>
      <c r="B34" s="16" t="s">
        <v>41</v>
      </c>
      <c r="C34" s="16" t="s">
        <v>26</v>
      </c>
      <c r="D34" s="17">
        <v>2401648.19</v>
      </c>
      <c r="E34" s="18">
        <f t="shared" si="2"/>
        <v>2.2917284579898705E-2</v>
      </c>
      <c r="F34" s="19">
        <f t="shared" si="3"/>
        <v>52913.895019068928</v>
      </c>
      <c r="G34" s="16"/>
      <c r="H34" s="19">
        <f t="shared" si="4"/>
        <v>52913.895019068928</v>
      </c>
      <c r="I34" s="20"/>
      <c r="J34" s="20">
        <f t="shared" si="0"/>
        <v>6295.2375911436984</v>
      </c>
      <c r="K34" s="19">
        <f t="shared" si="1"/>
        <v>59209.132610212626</v>
      </c>
    </row>
    <row r="35" spans="1:14" x14ac:dyDescent="0.25">
      <c r="A35" s="16">
        <v>61043</v>
      </c>
      <c r="B35" s="16" t="s">
        <v>42</v>
      </c>
      <c r="C35" s="16" t="s">
        <v>26</v>
      </c>
      <c r="D35" s="17">
        <v>4296034.4800000004</v>
      </c>
      <c r="E35" s="18">
        <f t="shared" si="2"/>
        <v>4.0994116104581146E-2</v>
      </c>
      <c r="F35" s="19">
        <f t="shared" si="3"/>
        <v>94651.630667446079</v>
      </c>
      <c r="G35" s="16"/>
      <c r="H35" s="19">
        <f t="shared" si="4"/>
        <v>94651.630667446079</v>
      </c>
      <c r="I35" s="20"/>
      <c r="J35" s="20">
        <f t="shared" si="0"/>
        <v>11260.832399996718</v>
      </c>
      <c r="K35" s="19">
        <f t="shared" si="1"/>
        <v>105912.46306744279</v>
      </c>
    </row>
    <row r="36" spans="1:14" x14ac:dyDescent="0.25">
      <c r="A36" s="16">
        <v>61045</v>
      </c>
      <c r="B36" s="16" t="s">
        <v>43</v>
      </c>
      <c r="C36" s="16" t="s">
        <v>26</v>
      </c>
      <c r="D36" s="17">
        <v>6912439.3700000001</v>
      </c>
      <c r="E36" s="18">
        <f t="shared" si="2"/>
        <v>6.5960676856499006E-2</v>
      </c>
      <c r="F36" s="19">
        <f t="shared" si="3"/>
        <v>152297.11523645723</v>
      </c>
      <c r="G36" s="20">
        <f>'[1]Offene Umlagen'!Q45+'[1]Offene Umlagen'!Q46+'[1]Offene Umlagen'!Q47+'[1]Offene Umlagen'!Q48+'[1]Offene Umlagen'!Q49+'[1]Offene Umlagen'!Q50+'[1]Offene Umlagen'!Q64</f>
        <v>269930</v>
      </c>
      <c r="H36" s="19">
        <f t="shared" si="4"/>
        <v>-117632.88476354277</v>
      </c>
      <c r="I36" s="21">
        <v>136924</v>
      </c>
      <c r="J36" s="20">
        <f t="shared" si="0"/>
        <v>18118.993593531144</v>
      </c>
      <c r="K36" s="19">
        <f t="shared" si="1"/>
        <v>37410.108829988378</v>
      </c>
    </row>
    <row r="37" spans="1:14" x14ac:dyDescent="0.25">
      <c r="A37" s="16">
        <v>61049</v>
      </c>
      <c r="B37" s="16" t="s">
        <v>44</v>
      </c>
      <c r="C37" s="16" t="s">
        <v>26</v>
      </c>
      <c r="D37" s="17">
        <v>3060876.96</v>
      </c>
      <c r="E37" s="18">
        <f t="shared" si="2"/>
        <v>2.920785344350341E-2</v>
      </c>
      <c r="F37" s="19">
        <f t="shared" si="3"/>
        <v>67438.237957628109</v>
      </c>
      <c r="G37" s="20">
        <f>'[1]Offene Umlagen'!Q63</f>
        <v>58568</v>
      </c>
      <c r="H37" s="19">
        <f t="shared" si="4"/>
        <v>8870.2379576281091</v>
      </c>
      <c r="I37" s="22">
        <f>B67</f>
        <v>120586</v>
      </c>
      <c r="J37" s="20">
        <f t="shared" si="0"/>
        <v>8023.2182967887766</v>
      </c>
      <c r="K37" s="19">
        <f t="shared" si="1"/>
        <v>137479.45625441687</v>
      </c>
      <c r="M37" s="4"/>
      <c r="N37" s="10"/>
    </row>
    <row r="38" spans="1:14" x14ac:dyDescent="0.25">
      <c r="A38" s="16">
        <v>61050</v>
      </c>
      <c r="B38" s="16" t="s">
        <v>45</v>
      </c>
      <c r="C38" s="16" t="s">
        <v>26</v>
      </c>
      <c r="D38" s="17">
        <v>3775731.75</v>
      </c>
      <c r="E38" s="18">
        <f t="shared" si="2"/>
        <v>3.6029223336041138E-2</v>
      </c>
      <c r="F38" s="19">
        <f t="shared" si="3"/>
        <v>83188.151483446636</v>
      </c>
      <c r="G38" s="16"/>
      <c r="H38" s="19">
        <f t="shared" si="4"/>
        <v>83188.151483446636</v>
      </c>
      <c r="I38" s="20"/>
      <c r="J38" s="20">
        <f t="shared" si="0"/>
        <v>9897.0067912714494</v>
      </c>
      <c r="K38" s="19">
        <f t="shared" si="1"/>
        <v>93085.15827471808</v>
      </c>
    </row>
    <row r="39" spans="1:14" x14ac:dyDescent="0.25">
      <c r="A39" s="16">
        <v>61051</v>
      </c>
      <c r="B39" s="16" t="s">
        <v>46</v>
      </c>
      <c r="C39" s="16" t="s">
        <v>26</v>
      </c>
      <c r="D39" s="17">
        <v>3620601.98</v>
      </c>
      <c r="E39" s="18">
        <f t="shared" si="2"/>
        <v>3.4548926138180433E-2</v>
      </c>
      <c r="F39" s="19">
        <f t="shared" si="3"/>
        <v>79770.281872780499</v>
      </c>
      <c r="G39" s="20">
        <f>'[1]Offene Umlagen'!Q62</f>
        <v>69209</v>
      </c>
      <c r="H39" s="19">
        <f t="shared" si="4"/>
        <v>10561.281872780499</v>
      </c>
      <c r="I39" s="22">
        <v>69209</v>
      </c>
      <c r="J39" s="20">
        <f t="shared" si="0"/>
        <v>9490.3782252409364</v>
      </c>
      <c r="K39" s="19">
        <f t="shared" si="1"/>
        <v>89260.660098021443</v>
      </c>
    </row>
    <row r="40" spans="1:14" x14ac:dyDescent="0.25">
      <c r="A40" s="16">
        <v>61052</v>
      </c>
      <c r="B40" s="16" t="s">
        <v>47</v>
      </c>
      <c r="C40" s="16" t="s">
        <v>26</v>
      </c>
      <c r="D40" s="17">
        <v>2956615.43</v>
      </c>
      <c r="E40" s="18">
        <f t="shared" si="2"/>
        <v>2.8212957037071107E-2</v>
      </c>
      <c r="F40" s="19">
        <f t="shared" si="3"/>
        <v>65141.113975889763</v>
      </c>
      <c r="G40" s="20">
        <f>'[1]Offene Umlagen'!Q39+'[1]Offene Umlagen'!Q40+'[1]Offene Umlagen'!Q41+'[1]Offene Umlagen'!Q42+'[1]Offene Umlagen'!Q43+'[1]Offene Umlagen'!Q44+'[1]Offene Umlagen'!Q61+'[1]Offene Umlagen'!Q70+'[1]Offene Umlagen'!Q71+'[1]Offene Umlagen'!Q72+'[1]Offene Umlagen'!Q73+'[1]Offene Umlagen'!Q74+'[1]Offene Umlagen'!Q75+'[1]Offene Umlagen'!Q76+'[1]Offene Umlagen'!Q77+'[1]Offene Umlagen'!Q78+'[1]Offene Umlagen'!Q79+'[1]Offene Umlagen'!Q80+'[1]Offene Umlagen'!Q81</f>
        <v>233187.99999999997</v>
      </c>
      <c r="H40" s="19">
        <f t="shared" si="4"/>
        <v>-168046.88602411019</v>
      </c>
      <c r="I40" s="22">
        <f>58717*3</f>
        <v>176151</v>
      </c>
      <c r="J40" s="20">
        <f t="shared" si="0"/>
        <v>7749.9263526567938</v>
      </c>
      <c r="K40" s="19">
        <f t="shared" si="1"/>
        <v>15854.0403285466</v>
      </c>
    </row>
    <row r="41" spans="1:14" x14ac:dyDescent="0.25">
      <c r="A41" s="16">
        <v>61053</v>
      </c>
      <c r="B41" s="16" t="s">
        <v>26</v>
      </c>
      <c r="C41" s="16" t="s">
        <v>26</v>
      </c>
      <c r="D41" s="17">
        <v>18470415.010000002</v>
      </c>
      <c r="E41" s="18">
        <f t="shared" si="2"/>
        <v>0.17625052614096764</v>
      </c>
      <c r="F41" s="19">
        <f t="shared" si="3"/>
        <v>406946.19839293574</v>
      </c>
      <c r="G41" s="16"/>
      <c r="H41" s="19">
        <f t="shared" si="4"/>
        <v>406946.19839293574</v>
      </c>
      <c r="I41" s="20"/>
      <c r="J41" s="20">
        <f t="shared" si="0"/>
        <v>48414.939115198555</v>
      </c>
      <c r="K41" s="19">
        <f t="shared" si="1"/>
        <v>455361.1375081343</v>
      </c>
    </row>
    <row r="42" spans="1:14" x14ac:dyDescent="0.25">
      <c r="A42" s="16">
        <v>61054</v>
      </c>
      <c r="B42" s="16" t="s">
        <v>48</v>
      </c>
      <c r="C42" s="16" t="s">
        <v>26</v>
      </c>
      <c r="D42" s="17">
        <v>3893405.46</v>
      </c>
      <c r="E42" s="18">
        <f t="shared" si="2"/>
        <v>3.7152102994631959E-2</v>
      </c>
      <c r="F42" s="19">
        <f t="shared" si="3"/>
        <v>85780.776982622818</v>
      </c>
      <c r="G42" s="20">
        <f>'[1]Offene Umlagen'!Q33+'[1]Offene Umlagen'!Q34+'[1]Offene Umlagen'!Q35+'[1]Offene Umlagen'!Q36+'[1]Offene Umlagen'!Q37+'[1]Offene Umlagen'!Q38+'[1]Offene Umlagen'!Q60</f>
        <v>151105</v>
      </c>
      <c r="H42" s="19">
        <f t="shared" si="4"/>
        <v>-65324.223017377182</v>
      </c>
      <c r="I42" s="22">
        <f>76649+74456</f>
        <v>151105</v>
      </c>
      <c r="J42" s="20">
        <f t="shared" si="0"/>
        <v>10205.45495023404</v>
      </c>
      <c r="K42" s="19">
        <f t="shared" si="1"/>
        <v>95986.231932856856</v>
      </c>
    </row>
    <row r="43" spans="1:14" x14ac:dyDescent="0.25">
      <c r="A43" s="16">
        <v>61055</v>
      </c>
      <c r="B43" s="16" t="s">
        <v>49</v>
      </c>
      <c r="C43" s="16" t="s">
        <v>26</v>
      </c>
      <c r="D43" s="17">
        <v>1588971.33</v>
      </c>
      <c r="E43" s="18">
        <f t="shared" si="2"/>
        <v>1.5162465639444943E-2</v>
      </c>
      <c r="F43" s="19">
        <f t="shared" si="3"/>
        <v>35008.733791242892</v>
      </c>
      <c r="G43" s="16"/>
      <c r="H43" s="19">
        <f t="shared" si="4"/>
        <v>35008.733791242892</v>
      </c>
      <c r="I43" s="20"/>
      <c r="J43" s="20">
        <f t="shared" si="0"/>
        <v>4165.0363652411552</v>
      </c>
      <c r="K43" s="19">
        <f t="shared" si="1"/>
        <v>39173.770156484046</v>
      </c>
    </row>
    <row r="44" spans="1:14" x14ac:dyDescent="0.25">
      <c r="A44" s="16">
        <v>61057</v>
      </c>
      <c r="B44" s="16" t="s">
        <v>50</v>
      </c>
      <c r="C44" s="16" t="s">
        <v>26</v>
      </c>
      <c r="D44" s="17">
        <v>3248880.67</v>
      </c>
      <c r="E44" s="18">
        <f t="shared" si="2"/>
        <v>3.1001844146257732E-2</v>
      </c>
      <c r="F44" s="19">
        <f t="shared" si="3"/>
        <v>71580.396919776307</v>
      </c>
      <c r="G44" s="20">
        <f>'[1]Offene Umlagen'!Q58</f>
        <v>62746</v>
      </c>
      <c r="H44" s="19">
        <f t="shared" si="4"/>
        <v>8834.3969197763072</v>
      </c>
      <c r="I44" s="22">
        <v>62746</v>
      </c>
      <c r="J44" s="20">
        <f t="shared" si="0"/>
        <v>8516.0165456723807</v>
      </c>
      <c r="K44" s="19">
        <f t="shared" si="1"/>
        <v>80096.413465448684</v>
      </c>
    </row>
    <row r="45" spans="1:14" x14ac:dyDescent="0.25">
      <c r="A45" s="16">
        <v>61059</v>
      </c>
      <c r="B45" s="16" t="s">
        <v>51</v>
      </c>
      <c r="C45" s="16" t="s">
        <v>26</v>
      </c>
      <c r="D45" s="17">
        <v>6777374.8499999996</v>
      </c>
      <c r="E45" s="18">
        <f t="shared" si="2"/>
        <v>6.4671848603312002E-2</v>
      </c>
      <c r="F45" s="19">
        <f t="shared" si="3"/>
        <v>149321.3297480419</v>
      </c>
      <c r="G45" s="16"/>
      <c r="H45" s="19">
        <f t="shared" si="4"/>
        <v>149321.3297480419</v>
      </c>
      <c r="I45" s="20"/>
      <c r="J45" s="20">
        <f t="shared" si="0"/>
        <v>17764.960372897865</v>
      </c>
      <c r="K45" s="19">
        <f t="shared" si="1"/>
        <v>167086.29012093975</v>
      </c>
    </row>
    <row r="46" spans="1:14" x14ac:dyDescent="0.25">
      <c r="A46" s="16">
        <v>61060</v>
      </c>
      <c r="B46" s="16" t="s">
        <v>52</v>
      </c>
      <c r="C46" s="16" t="s">
        <v>26</v>
      </c>
      <c r="D46" s="17">
        <v>4880942.93</v>
      </c>
      <c r="E46" s="18">
        <f t="shared" si="2"/>
        <v>4.6575497031917323E-2</v>
      </c>
      <c r="F46" s="19">
        <f t="shared" si="3"/>
        <v>107538.52411334513</v>
      </c>
      <c r="G46" s="20">
        <f>'[1]Offene Umlagen'!Q27+'[1]Offene Umlagen'!Q28+'[1]Offene Umlagen'!Q29+'[1]Offene Umlagen'!Q30+'[1]Offene Umlagen'!Q31+'[1]Offene Umlagen'!Q32+'[1]Offene Umlagen'!Q59</f>
        <v>189691</v>
      </c>
      <c r="H46" s="19">
        <f t="shared" si="4"/>
        <v>-82152.475886654865</v>
      </c>
      <c r="I46" s="22">
        <v>96222</v>
      </c>
      <c r="J46" s="20">
        <f t="shared" si="0"/>
        <v>12794.00352687088</v>
      </c>
      <c r="K46" s="19">
        <f t="shared" si="1"/>
        <v>26863.527640216016</v>
      </c>
    </row>
    <row r="47" spans="1:14" x14ac:dyDescent="0.25">
      <c r="A47" s="16">
        <v>61061</v>
      </c>
      <c r="B47" s="16" t="s">
        <v>53</v>
      </c>
      <c r="C47" s="16" t="s">
        <v>26</v>
      </c>
      <c r="D47" s="17">
        <v>7759142.1600000001</v>
      </c>
      <c r="E47" s="18">
        <f t="shared" si="2"/>
        <v>7.4040181953798134E-2</v>
      </c>
      <c r="F47" s="19">
        <f t="shared" si="3"/>
        <v>170951.94683459101</v>
      </c>
      <c r="G47" s="20">
        <f>'[1]Offene Umlagen'!Q21+'[1]Offene Umlagen'!Q22+'[1]Offene Umlagen'!Q23+'[1]Offene Umlagen'!Q24+'[1]Offene Umlagen'!Q25+'[1]Offene Umlagen'!Q26+'[1]Offene Umlagen'!Q57</f>
        <v>303659</v>
      </c>
      <c r="H47" s="19">
        <f t="shared" si="4"/>
        <v>-132707.05316540899</v>
      </c>
      <c r="I47" s="22">
        <v>303659</v>
      </c>
      <c r="J47" s="20">
        <f t="shared" si="0"/>
        <v>20338.384116392965</v>
      </c>
      <c r="K47" s="19">
        <f t="shared" si="1"/>
        <v>191290.33095098397</v>
      </c>
    </row>
    <row r="48" spans="1:14" x14ac:dyDescent="0.25">
      <c r="A48" s="16"/>
      <c r="B48" s="20"/>
      <c r="C48" s="16"/>
      <c r="D48" s="23">
        <f>SUM(D19:D47)</f>
        <v>104796368.06999999</v>
      </c>
      <c r="E48" s="24">
        <f>SUM(E19:E47)</f>
        <v>1.0000000000000002</v>
      </c>
      <c r="F48" s="25">
        <f>SUM(F19:F47)</f>
        <v>2308907.7082666666</v>
      </c>
      <c r="G48" s="25">
        <f>SUM(G19:G47)</f>
        <v>1527008</v>
      </c>
      <c r="H48" s="25">
        <f>SUM(H19:H47)</f>
        <v>781899.70826666639</v>
      </c>
      <c r="I48" s="25">
        <f t="shared" ref="I48:K48" si="5">SUM(I19:I47)</f>
        <v>1146792.8</v>
      </c>
      <c r="J48" s="25">
        <f t="shared" si="5"/>
        <v>274693.87</v>
      </c>
      <c r="K48" s="25">
        <f t="shared" si="5"/>
        <v>2203386.3782666666</v>
      </c>
    </row>
    <row r="67" spans="1:7" x14ac:dyDescent="0.25">
      <c r="A67" t="s">
        <v>54</v>
      </c>
      <c r="B67" s="12">
        <f>60293*2</f>
        <v>120586</v>
      </c>
    </row>
    <row r="71" spans="1:7" x14ac:dyDescent="0.25">
      <c r="A71" s="27" t="s">
        <v>55</v>
      </c>
      <c r="B71" s="27"/>
      <c r="C71" s="27"/>
      <c r="D71" s="27"/>
    </row>
    <row r="79" spans="1:7" x14ac:dyDescent="0.25">
      <c r="G79" s="4">
        <v>-2871.7</v>
      </c>
    </row>
    <row r="80" spans="1:7" x14ac:dyDescent="0.25">
      <c r="G80" s="4">
        <v>-10673.3</v>
      </c>
    </row>
    <row r="81" spans="7:7" x14ac:dyDescent="0.25">
      <c r="G81" s="4">
        <v>-208.23</v>
      </c>
    </row>
    <row r="82" spans="7:7" x14ac:dyDescent="0.25">
      <c r="G82" s="4">
        <v>-3388.5</v>
      </c>
    </row>
    <row r="83" spans="7:7" x14ac:dyDescent="0.25">
      <c r="G83" s="4">
        <v>-1182.47</v>
      </c>
    </row>
    <row r="84" spans="7:7" x14ac:dyDescent="0.25">
      <c r="G84" s="4">
        <v>-12810</v>
      </c>
    </row>
    <row r="85" spans="7:7" x14ac:dyDescent="0.25">
      <c r="G85" s="13">
        <f>SUM(G79:G84)</f>
        <v>-31134.2</v>
      </c>
    </row>
    <row r="97" spans="7:7" x14ac:dyDescent="0.25">
      <c r="G97" s="4">
        <v>305025.40999999997</v>
      </c>
    </row>
    <row r="98" spans="7:7" x14ac:dyDescent="0.25">
      <c r="G98" s="4">
        <v>802.66</v>
      </c>
    </row>
    <row r="99" spans="7:7" x14ac:dyDescent="0.25">
      <c r="G99" s="13">
        <f>SUM(G97:G98)</f>
        <v>305828.06999999995</v>
      </c>
    </row>
  </sheetData>
  <mergeCells count="2">
    <mergeCell ref="A1:N1"/>
    <mergeCell ref="A71:D71"/>
  </mergeCells>
  <pageMargins left="0.70866141732283472" right="0.70866141732283472" top="0.78740157480314965" bottom="0.78740157480314965" header="0.31496062992125984" footer="0.31496062992125984"/>
  <pageSetup paperSize="8" scale="69" fitToHeight="2" orientation="landscape"/>
  <rowBreaks count="1" manualBreakCount="1">
    <brk id="67" max="1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Endabrechnung SHV Leibnitz</vt:lpstr>
      <vt:lpstr>'Endabrechnung SHV Leibnitz'!Druckbereich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Hörmann Hans-Jörg</dc:creator>
  <cp:lastModifiedBy>Hörmann Hans-Jörg</cp:lastModifiedBy>
  <cp:lastPrinted>2025-08-04T09:53:25Z</cp:lastPrinted>
  <dcterms:created xsi:type="dcterms:W3CDTF">2025-06-05T13:29:34Z</dcterms:created>
  <dcterms:modified xsi:type="dcterms:W3CDTF">2025-08-04T15:28:08Z</dcterms:modified>
</cp:coreProperties>
</file>