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zausgleich\01_Auflösung Sozialhilfeverbände\Schlussrechnung_SHV\611 Endabrechnung Leoben\02 Final\"/>
    </mc:Choice>
  </mc:AlternateContent>
  <xr:revisionPtr revIDLastSave="0" documentId="13_ncr:1_{5A7B0076-400F-4DF3-8D44-E22355C0D749}" xr6:coauthVersionLast="47" xr6:coauthVersionMax="47" xr10:uidLastSave="{00000000-0000-0000-0000-000000000000}"/>
  <bookViews>
    <workbookView xWindow="-28965" yWindow="-1905" windowWidth="29130" windowHeight="17610" xr2:uid="{30A617E7-ACA0-47F3-9849-783B8F0BD827}"/>
  </bookViews>
  <sheets>
    <sheet name="Endabrechnung SHV Leoben" sheetId="1" r:id="rId1"/>
  </sheets>
  <externalReferences>
    <externalReference r:id="rId2"/>
  </externalReferences>
  <definedNames>
    <definedName name="_xlnm.Print_Area" localSheetId="0">'Endabrechnung SHV Leoben'!$A$1:$K$64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D34" i="1"/>
  <c r="E33" i="1" s="1"/>
  <c r="J33" i="1" s="1"/>
  <c r="G31" i="1"/>
  <c r="E29" i="1"/>
  <c r="J29" i="1" s="1"/>
  <c r="G26" i="1"/>
  <c r="G24" i="1"/>
  <c r="G23" i="1"/>
  <c r="E22" i="1"/>
  <c r="J22" i="1" s="1"/>
  <c r="G21" i="1"/>
  <c r="E20" i="1"/>
  <c r="J20" i="1" s="1"/>
  <c r="J17" i="1"/>
  <c r="A13" i="1"/>
  <c r="G34" i="1" l="1"/>
  <c r="F26" i="1"/>
  <c r="H26" i="1" s="1"/>
  <c r="F20" i="1"/>
  <c r="H20" i="1" s="1"/>
  <c r="K20" i="1" s="1"/>
  <c r="F24" i="1"/>
  <c r="H24" i="1" s="1"/>
  <c r="F30" i="1"/>
  <c r="H30" i="1" s="1"/>
  <c r="F32" i="1"/>
  <c r="H32" i="1" s="1"/>
  <c r="F27" i="1"/>
  <c r="H27" i="1" s="1"/>
  <c r="F25" i="1"/>
  <c r="H25" i="1" s="1"/>
  <c r="F22" i="1"/>
  <c r="H22" i="1" s="1"/>
  <c r="K22" i="1" s="1"/>
  <c r="F29" i="1"/>
  <c r="H29" i="1" s="1"/>
  <c r="K29" i="1" s="1"/>
  <c r="F33" i="1"/>
  <c r="H33" i="1" s="1"/>
  <c r="K33" i="1" s="1"/>
  <c r="E31" i="1"/>
  <c r="J31" i="1" s="1"/>
  <c r="E18" i="1"/>
  <c r="E25" i="1"/>
  <c r="J25" i="1" s="1"/>
  <c r="J18" i="1"/>
  <c r="E21" i="1"/>
  <c r="F21" i="1" s="1"/>
  <c r="H21" i="1" s="1"/>
  <c r="E32" i="1"/>
  <c r="E27" i="1"/>
  <c r="J27" i="1"/>
  <c r="E30" i="1"/>
  <c r="E23" i="1"/>
  <c r="F23" i="1" s="1"/>
  <c r="H23" i="1" s="1"/>
  <c r="E19" i="1"/>
  <c r="J19" i="1" s="1"/>
  <c r="J23" i="1"/>
  <c r="E28" i="1"/>
  <c r="J28" i="1" s="1"/>
  <c r="J32" i="1"/>
  <c r="E26" i="1"/>
  <c r="J26" i="1" s="1"/>
  <c r="J30" i="1"/>
  <c r="E24" i="1"/>
  <c r="J24" i="1" s="1"/>
  <c r="K32" i="1" l="1"/>
  <c r="K24" i="1"/>
  <c r="K27" i="1"/>
  <c r="K23" i="1"/>
  <c r="K26" i="1"/>
  <c r="E34" i="1"/>
  <c r="K30" i="1"/>
  <c r="J21" i="1"/>
  <c r="K21" i="1" s="1"/>
  <c r="F19" i="1"/>
  <c r="H19" i="1" s="1"/>
  <c r="K19" i="1" s="1"/>
  <c r="F31" i="1"/>
  <c r="H31" i="1" s="1"/>
  <c r="K31" i="1" s="1"/>
  <c r="F18" i="1"/>
  <c r="K25" i="1"/>
  <c r="F28" i="1"/>
  <c r="H28" i="1" s="1"/>
  <c r="K28" i="1" s="1"/>
  <c r="H18" i="1" l="1"/>
  <c r="F34" i="1"/>
  <c r="J34" i="1"/>
  <c r="H34" i="1" l="1"/>
  <c r="K18" i="1"/>
  <c r="K34" i="1" s="1"/>
</calcChain>
</file>

<file path=xl/sharedStrings.xml><?xml version="1.0" encoding="utf-8"?>
<sst xmlns="http://schemas.openxmlformats.org/spreadsheetml/2006/main" count="59" uniqueCount="42">
  <si>
    <t>Sozialhilfeverband Leoben</t>
  </si>
  <si>
    <t>Abrechnung</t>
  </si>
  <si>
    <t>Zahlungsmittel</t>
  </si>
  <si>
    <t>Ausgangwert Liquide Mittel per 31.12.2023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</si>
  <si>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</si>
  <si>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</si>
  <si>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</si>
  <si>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</si>
  <si>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</si>
  <si>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</si>
  <si>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</t>
  </si>
  <si>
    <t>Offene Umlagen per 31.12.2023</t>
  </si>
  <si>
    <t>Endabrechnung SHV Leoben (Gesamt per 31.12.2023)</t>
  </si>
  <si>
    <t>Umlagenzahlung nach 31.12.2023 ( Vorauszahlung im Sinne StSPLFG)</t>
  </si>
  <si>
    <t>Zu leistende Zahlungen (per Festsetzung der Abrechnung durch BH)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</si>
  <si>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</si>
  <si>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</si>
  <si>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</si>
  <si>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</si>
  <si>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</si>
  <si>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</si>
  <si>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</si>
  <si>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</si>
  <si>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</si>
  <si>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Eisenerz</t>
  </si>
  <si>
    <t>Leoben</t>
  </si>
  <si>
    <t>Kalwang</t>
  </si>
  <si>
    <t>Kammern im Liesingtal</t>
  </si>
  <si>
    <t>Kraubath an der Mur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</si>
  <si>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</si>
  <si>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</si>
  <si>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</si>
  <si>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</si>
  <si>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</si>
  <si>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</si>
  <si>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</si>
  <si>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</si>
  <si>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</si>
  <si>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</si>
  <si>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</si>
  <si>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Eingangsstück ABT07-155473/2024-230</t>
  </si>
  <si>
    <t>E-Mail vom 31.07.2025 Mutwillenstrafe FA für Großbetriebe vom 15.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</si>
</sst>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#,##0.00_ ;[Red]\-#,##0.00\ "/>
    <numFmt numFmtId="165" formatCode="#,##0.00\ [$€-1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0" fillId="2" borderId="0" xfId="0" applyNumberFormat="1" applyFill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4" fontId="4" fillId="2" borderId="0" xfId="0" applyNumberFormat="1" applyFont="1" applyFill="1"/>
    <xf numFmtId="4" fontId="4" fillId="0" borderId="0" xfId="0" applyNumberFormat="1" applyFont="1"/>
    <xf numFmtId="4" fontId="5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3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65" fontId="0" fillId="0" borderId="1" xfId="0" applyNumberFormat="1" applyBorder="1"/>
    <xf numFmtId="10" fontId="0" fillId="0" borderId="1" xfId="2" applyNumberFormat="1" applyFont="1" applyBorder="1"/>
    <xf numFmtId="164" fontId="4" fillId="0" borderId="1" xfId="0" applyNumberFormat="1" applyFont="1" applyBorder="1"/>
    <xf numFmtId="4" fontId="0" fillId="0" borderId="1" xfId="0" applyNumberFormat="1" applyBorder="1"/>
    <xf numFmtId="164" fontId="0" fillId="0" borderId="1" xfId="0" applyNumberFormat="1" applyBorder="1"/>
    <xf numFmtId="4" fontId="0" fillId="4" borderId="1" xfId="0" applyNumberFormat="1" applyFill="1" applyBorder="1"/>
    <xf numFmtId="0" fontId="0" fillId="0" borderId="2" xfId="0" applyBorder="1"/>
    <xf numFmtId="4" fontId="0" fillId="0" borderId="2" xfId="0" applyNumberFormat="1" applyBorder="1"/>
    <xf numFmtId="165" fontId="2" fillId="0" borderId="2" xfId="0" applyNumberFormat="1" applyFont="1" applyBorder="1"/>
    <xf numFmtId="10" fontId="2" fillId="0" borderId="2" xfId="0" applyNumberFormat="1" applyFont="1" applyBorder="1"/>
    <xf numFmtId="164" fontId="2" fillId="0" borderId="2" xfId="0" applyNumberFormat="1" applyFont="1" applyBorder="1"/>
    <xf numFmtId="4" fontId="2" fillId="0" borderId="2" xfId="0" applyNumberFormat="1" applyFont="1" applyBorder="1"/>
    <xf numFmtId="0" fontId="0" fillId="2" borderId="0" xfId="0" applyFill="1"/>
    <xf numFmtId="0" fontId="0" fillId="0" borderId="0" xfId="0" applyAlignment="1">
      <alignment vertical="top" wrapText="1"/>
    </xf>
    <xf numFmtId="4" fontId="0" fillId="4" borderId="0" xfId="0" applyNumberFormat="1" applyFill="1" applyAlignment="1">
      <alignment vertical="top" wrapText="1"/>
    </xf>
    <xf numFmtId="0" fontId="2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4</xdr:col>
      <xdr:colOff>272009</xdr:colOff>
      <xdr:row>48</xdr:row>
      <xdr:rowOff>124108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B552970-34F0-4469-B4EC-5FAAC4FFE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43850"/>
          <a:ext cx="9590634" cy="20291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4</xdr:col>
      <xdr:colOff>967431</xdr:colOff>
      <xdr:row>62</xdr:row>
      <xdr:rowOff>152740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2CEA676-7B6C-49F8-B429-CAC9E52E9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29850"/>
          <a:ext cx="10286056" cy="2438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>
        <row r="14">
          <cell r="A14" t="str">
            <v xml:space="preserve">Umlagenzahlung nach 31.12.2023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  <row r="19">
          <cell r="J19" t="str">
            <v>Abrechnung 2024 SHV</v>
          </cell>
        </row>
      </sheetData>
      <sheetData sheetId="9"/>
      <sheetData sheetId="10"/>
      <sheetData sheetId="11"/>
      <sheetData sheetId="12"/>
      <sheetData sheetId="13">
        <row r="3">
          <cell r="Q3">
            <v>110.9</v>
          </cell>
        </row>
        <row r="86">
          <cell r="Q86">
            <v>26</v>
          </cell>
        </row>
        <row r="87">
          <cell r="Q87">
            <v>1401</v>
          </cell>
        </row>
        <row r="88">
          <cell r="Q88">
            <v>1888</v>
          </cell>
        </row>
        <row r="89">
          <cell r="Q89">
            <v>6156</v>
          </cell>
        </row>
        <row r="90">
          <cell r="Q90">
            <v>6088</v>
          </cell>
        </row>
        <row r="91">
          <cell r="Q91">
            <v>272.85000000000002</v>
          </cell>
        </row>
        <row r="92">
          <cell r="Q92">
            <v>12</v>
          </cell>
        </row>
        <row r="93">
          <cell r="Q93">
            <v>664</v>
          </cell>
        </row>
        <row r="94">
          <cell r="Q94">
            <v>895</v>
          </cell>
        </row>
        <row r="95">
          <cell r="Q95">
            <v>2918</v>
          </cell>
        </row>
        <row r="96">
          <cell r="Q96">
            <v>2885</v>
          </cell>
        </row>
        <row r="97">
          <cell r="Q97">
            <v>130.02000000000001</v>
          </cell>
        </row>
        <row r="98">
          <cell r="Q98">
            <v>91</v>
          </cell>
        </row>
        <row r="99">
          <cell r="Q99">
            <v>4959</v>
          </cell>
        </row>
        <row r="100">
          <cell r="Q100">
            <v>6682</v>
          </cell>
        </row>
        <row r="101">
          <cell r="Q101">
            <v>21795</v>
          </cell>
        </row>
        <row r="102">
          <cell r="Q102">
            <v>21551</v>
          </cell>
        </row>
        <row r="103">
          <cell r="Q103">
            <v>969.1</v>
          </cell>
        </row>
        <row r="104">
          <cell r="Q104">
            <v>46</v>
          </cell>
        </row>
        <row r="105">
          <cell r="Q105">
            <v>2481</v>
          </cell>
        </row>
        <row r="106">
          <cell r="Q106">
            <v>3343</v>
          </cell>
        </row>
        <row r="107">
          <cell r="Q107">
            <v>10905</v>
          </cell>
        </row>
        <row r="108">
          <cell r="Q108">
            <v>10783</v>
          </cell>
        </row>
        <row r="109">
          <cell r="Q109">
            <v>484.17</v>
          </cell>
        </row>
        <row r="110">
          <cell r="Q110">
            <v>35</v>
          </cell>
        </row>
        <row r="111">
          <cell r="Q111">
            <v>1888</v>
          </cell>
        </row>
        <row r="112">
          <cell r="Q112">
            <v>2543</v>
          </cell>
        </row>
        <row r="113">
          <cell r="Q113">
            <v>8296</v>
          </cell>
        </row>
        <row r="114">
          <cell r="Q114">
            <v>8203</v>
          </cell>
        </row>
        <row r="115">
          <cell r="Q115">
            <v>367.83</v>
          </cell>
        </row>
        <row r="116">
          <cell r="Q116">
            <v>41</v>
          </cell>
        </row>
        <row r="117">
          <cell r="Q117">
            <v>2239</v>
          </cell>
        </row>
        <row r="118">
          <cell r="Q118">
            <v>3016</v>
          </cell>
        </row>
        <row r="119">
          <cell r="Q119">
            <v>9838</v>
          </cell>
        </row>
        <row r="120">
          <cell r="Q120">
            <v>9728</v>
          </cell>
        </row>
        <row r="121">
          <cell r="Q121">
            <v>438</v>
          </cell>
        </row>
        <row r="122">
          <cell r="Q122">
            <v>146</v>
          </cell>
        </row>
        <row r="123">
          <cell r="Q123">
            <v>7911</v>
          </cell>
        </row>
        <row r="124">
          <cell r="Q124">
            <v>10659</v>
          </cell>
        </row>
        <row r="125">
          <cell r="Q125">
            <v>34765</v>
          </cell>
        </row>
        <row r="126">
          <cell r="Q126">
            <v>34375</v>
          </cell>
        </row>
        <row r="127">
          <cell r="Q127">
            <v>1544</v>
          </cell>
        </row>
        <row r="128">
          <cell r="Q128">
            <v>41</v>
          </cell>
        </row>
        <row r="129">
          <cell r="Q129">
            <v>2239</v>
          </cell>
        </row>
        <row r="130">
          <cell r="Q130">
            <v>3016</v>
          </cell>
        </row>
        <row r="131">
          <cell r="Q131">
            <v>9838</v>
          </cell>
        </row>
        <row r="132">
          <cell r="Q132">
            <v>9728</v>
          </cell>
        </row>
        <row r="133">
          <cell r="Q133">
            <v>438</v>
          </cell>
        </row>
        <row r="134">
          <cell r="Q134">
            <v>146</v>
          </cell>
        </row>
        <row r="135">
          <cell r="Q135">
            <v>7911</v>
          </cell>
        </row>
        <row r="136">
          <cell r="Q136">
            <v>10659</v>
          </cell>
        </row>
        <row r="137">
          <cell r="Q137">
            <v>34764.92</v>
          </cell>
        </row>
        <row r="138">
          <cell r="Q138">
            <v>34375</v>
          </cell>
        </row>
        <row r="139">
          <cell r="Q139">
            <v>1544</v>
          </cell>
        </row>
        <row r="140">
          <cell r="Q140">
            <v>41</v>
          </cell>
        </row>
        <row r="141">
          <cell r="Q141">
            <v>2239</v>
          </cell>
        </row>
        <row r="142">
          <cell r="Q142">
            <v>3016</v>
          </cell>
        </row>
        <row r="143">
          <cell r="Q143">
            <v>9838</v>
          </cell>
        </row>
        <row r="144">
          <cell r="Q144">
            <v>9728</v>
          </cell>
        </row>
        <row r="145">
          <cell r="Q145">
            <v>438</v>
          </cell>
        </row>
        <row r="146">
          <cell r="Q146">
            <v>41</v>
          </cell>
        </row>
        <row r="147">
          <cell r="Q147">
            <v>2239</v>
          </cell>
        </row>
        <row r="148">
          <cell r="Q148">
            <v>3016</v>
          </cell>
        </row>
        <row r="149">
          <cell r="Q149">
            <v>9838</v>
          </cell>
        </row>
        <row r="150">
          <cell r="Q150">
            <v>9728</v>
          </cell>
        </row>
        <row r="151">
          <cell r="Q151">
            <v>438</v>
          </cell>
        </row>
        <row r="152">
          <cell r="Q152">
            <v>41</v>
          </cell>
        </row>
        <row r="153">
          <cell r="Q153">
            <v>2239</v>
          </cell>
        </row>
        <row r="154">
          <cell r="Q154">
            <v>3016</v>
          </cell>
        </row>
        <row r="155">
          <cell r="Q155">
            <v>9838</v>
          </cell>
        </row>
        <row r="156">
          <cell r="Q156">
            <v>9728</v>
          </cell>
        </row>
        <row r="157">
          <cell r="Q157">
            <v>438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2454-4985-495D-8E8C-1FE371629A27}">
  <sheetPr>
    <tabColor theme="9" tint="0.79998168889431442"/>
    <pageSetUpPr fitToPage="1"/>
  </sheetPr>
  <dimension ref="A1:Q64"/>
  <sheetViews>
    <sheetView tabSelected="1" view="pageBreakPreview" zoomScale="60" zoomScaleNormal="70" workbookViewId="0">
      <selection activeCell="H18" sqref="H18:K34"/>
    </sheetView>
  </sheetViews>
  <sheetFormatPr baseColWidth="10" defaultRowHeight="15" x14ac:dyDescent="0.25"/>
  <cols>
    <col min="1" max="1" width="68.7109375" bestFit="1" customWidth="1"/>
    <col min="2" max="2" width="30.28515625" style="4" bestFit="1" customWidth="1"/>
    <col min="3" max="3" width="18.140625" customWidth="1"/>
    <col min="4" max="4" width="22.7109375" bestFit="1" customWidth="1"/>
    <col min="5" max="5" width="29.7109375" bestFit="1" customWidth="1"/>
    <col min="6" max="6" width="28.42578125" bestFit="1" customWidth="1"/>
    <col min="7" max="7" width="15.85546875" customWidth="1"/>
    <col min="8" max="8" width="20.5703125" customWidth="1"/>
    <col min="9" max="9" width="16.5703125" bestFit="1" customWidth="1"/>
    <col min="10" max="10" width="16.5703125" customWidth="1"/>
    <col min="11" max="11" width="25.42578125" bestFit="1" customWidth="1"/>
  </cols>
  <sheetData>
    <row r="1" spans="1:14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5">
      <c r="B2" s="1" t="s">
        <v>1</v>
      </c>
      <c r="C2" s="2" t="s">
        <v>2</v>
      </c>
    </row>
    <row r="3" spans="1:14" ht="40.5" customHeight="1" x14ac:dyDescent="0.25">
      <c r="A3" t="s">
        <v>3</v>
      </c>
      <c r="B3" s="3">
        <v>4176561.83</v>
      </c>
      <c r="C3" s="4">
        <v>4176561.83</v>
      </c>
    </row>
    <row r="4" spans="1:14" x14ac:dyDescent="0.25">
      <c r="A4" t="s">
        <v>4</v>
      </c>
      <c r="B4" s="3">
        <v>3534.65</v>
      </c>
      <c r="C4" s="4">
        <v>3534.65</v>
      </c>
    </row>
    <row r="5" spans="1:14" x14ac:dyDescent="0.25">
      <c r="A5" t="s">
        <v>5</v>
      </c>
      <c r="B5" s="3">
        <v>225238.11999999988</v>
      </c>
      <c r="C5" s="4">
        <v>225238.11999999988</v>
      </c>
    </row>
    <row r="6" spans="1:14" x14ac:dyDescent="0.25">
      <c r="A6" t="s">
        <v>6</v>
      </c>
      <c r="B6" s="3">
        <v>-1476258.9819999998</v>
      </c>
      <c r="C6" s="4">
        <v>-1476258.9819999998</v>
      </c>
    </row>
    <row r="7" spans="1:14" s="5" customFormat="1" x14ac:dyDescent="0.25">
      <c r="A7" s="5" t="s">
        <v>7</v>
      </c>
      <c r="B7" s="6">
        <v>2929075.6179999998</v>
      </c>
    </row>
    <row r="8" spans="1:14" x14ac:dyDescent="0.25">
      <c r="A8" t="s">
        <v>8</v>
      </c>
      <c r="B8" s="3">
        <v>1670437.84</v>
      </c>
      <c r="C8" s="4">
        <v>1670437.84</v>
      </c>
    </row>
    <row r="9" spans="1:14" x14ac:dyDescent="0.25">
      <c r="A9" t="s">
        <v>9</v>
      </c>
      <c r="B9" s="3">
        <v>0</v>
      </c>
    </row>
    <row r="10" spans="1:14" s="5" customFormat="1" x14ac:dyDescent="0.25">
      <c r="A10" s="5" t="s">
        <v>10</v>
      </c>
      <c r="B10" s="6">
        <v>4599513.4579999996</v>
      </c>
    </row>
    <row r="11" spans="1:14" x14ac:dyDescent="0.25">
      <c r="A11" t="s">
        <v>11</v>
      </c>
      <c r="B11" s="3">
        <v>434057.88999999996</v>
      </c>
      <c r="C11" s="4"/>
    </row>
    <row r="12" spans="1:14" s="5" customFormat="1" x14ac:dyDescent="0.25">
      <c r="A12" s="5" t="s">
        <v>12</v>
      </c>
      <c r="B12" s="6">
        <v>5033571.3479999993</v>
      </c>
      <c r="C12" s="6"/>
    </row>
    <row r="13" spans="1:14" s="5" customFormat="1" x14ac:dyDescent="0.25">
      <c r="A13" t="str">
        <f>'[1]Endabrechnung SHV Weiz'!A14</f>
        <v>Nachlaufende Zahlungen - SHV im Jahr 2024</v>
      </c>
      <c r="B13" s="3">
        <v>-430.14</v>
      </c>
      <c r="C13" s="4">
        <v>-430.14</v>
      </c>
      <c r="D13"/>
      <c r="E13"/>
    </row>
    <row r="14" spans="1:14" s="5" customFormat="1" x14ac:dyDescent="0.25">
      <c r="A14" t="s">
        <v>13</v>
      </c>
      <c r="B14" s="7">
        <v>21332.83</v>
      </c>
      <c r="C14" s="8">
        <v>21332.83</v>
      </c>
    </row>
    <row r="15" spans="1:14" s="5" customFormat="1" x14ac:dyDescent="0.25">
      <c r="A15" s="5" t="s">
        <v>14</v>
      </c>
      <c r="B15" s="9"/>
      <c r="C15" s="9">
        <v>4620416.148</v>
      </c>
      <c r="D15" s="6"/>
    </row>
    <row r="17" spans="1:17" s="16" customFormat="1" ht="43.5" customHeight="1" x14ac:dyDescent="0.25">
      <c r="A17" s="10" t="s">
        <v>15</v>
      </c>
      <c r="B17" s="10" t="s">
        <v>16</v>
      </c>
      <c r="C17" s="10" t="s">
        <v>17</v>
      </c>
      <c r="D17" s="11" t="s">
        <v>18</v>
      </c>
      <c r="E17" s="11" t="s">
        <v>19</v>
      </c>
      <c r="F17" s="11" t="s">
        <v>20</v>
      </c>
      <c r="G17" s="11" t="s">
        <v>21</v>
      </c>
      <c r="H17" s="11" t="s">
        <v>22</v>
      </c>
      <c r="I17" s="12" t="s">
        <v>23</v>
      </c>
      <c r="J17" s="12" t="str">
        <f>'[1]Endabrechnung SHV Weiz'!J19</f>
        <v>Abrechnung 2024 SHV</v>
      </c>
      <c r="K17" s="11" t="s">
        <v>22</v>
      </c>
      <c r="L17" s="13"/>
      <c r="M17" s="14"/>
      <c r="N17" s="14"/>
      <c r="O17" s="15"/>
      <c r="P17" s="14"/>
      <c r="Q17" s="14"/>
    </row>
    <row r="18" spans="1:17" x14ac:dyDescent="0.25">
      <c r="A18" s="17">
        <v>61101</v>
      </c>
      <c r="B18" s="17" t="s">
        <v>24</v>
      </c>
      <c r="C18" s="17" t="s">
        <v>25</v>
      </c>
      <c r="D18" s="18">
        <v>4634398.47</v>
      </c>
      <c r="E18" s="19">
        <f>D18/D$34</f>
        <v>5.1471020419814988E-2</v>
      </c>
      <c r="F18" s="20">
        <f>B$12*E18</f>
        <v>259083.05363750362</v>
      </c>
      <c r="G18" s="21"/>
      <c r="H18" s="22">
        <f>F18-G18</f>
        <v>259083.05363750362</v>
      </c>
      <c r="I18" s="21"/>
      <c r="J18" s="21">
        <f>$B$13*E18</f>
        <v>-22.139744723379216</v>
      </c>
      <c r="K18" s="22">
        <f>H18+I18+J18</f>
        <v>259060.91389278023</v>
      </c>
      <c r="L18" s="4"/>
    </row>
    <row r="19" spans="1:17" x14ac:dyDescent="0.25">
      <c r="A19" s="17">
        <v>61105</v>
      </c>
      <c r="B19" s="17" t="s">
        <v>26</v>
      </c>
      <c r="C19" s="17" t="s">
        <v>25</v>
      </c>
      <c r="D19" s="18">
        <v>1203838.01</v>
      </c>
      <c r="E19" s="19">
        <f t="shared" ref="E19:E33" si="0">D19/D$34</f>
        <v>1.3370186270335843E-2</v>
      </c>
      <c r="F19" s="20">
        <f t="shared" ref="F19:F33" si="1">B$12*E19</f>
        <v>67299.786527785473</v>
      </c>
      <c r="G19" s="21"/>
      <c r="H19" s="22">
        <f t="shared" ref="H19:H33" si="2">F19-G19</f>
        <v>67299.786527785473</v>
      </c>
      <c r="I19" s="21"/>
      <c r="J19" s="21">
        <f t="shared" ref="J19:J33" si="3">$B$13*E19</f>
        <v>-5.7510519223222598</v>
      </c>
      <c r="K19" s="22">
        <f t="shared" ref="K19:K33" si="4">H19+I19+J19</f>
        <v>67294.035475863144</v>
      </c>
      <c r="L19" s="4"/>
    </row>
    <row r="20" spans="1:17" x14ac:dyDescent="0.25">
      <c r="A20" s="17">
        <v>61106</v>
      </c>
      <c r="B20" s="17" t="s">
        <v>27</v>
      </c>
      <c r="C20" s="17" t="s">
        <v>25</v>
      </c>
      <c r="D20" s="18">
        <v>1874879.71</v>
      </c>
      <c r="E20" s="19">
        <f t="shared" si="0"/>
        <v>2.0822976803310311E-2</v>
      </c>
      <c r="F20" s="20">
        <f t="shared" si="1"/>
        <v>104813.9394172114</v>
      </c>
      <c r="G20" s="21"/>
      <c r="H20" s="22">
        <f t="shared" si="2"/>
        <v>104813.9394172114</v>
      </c>
      <c r="I20" s="21"/>
      <c r="J20" s="21">
        <f t="shared" si="3"/>
        <v>-8.9567952421758967</v>
      </c>
      <c r="K20" s="22">
        <f t="shared" si="4"/>
        <v>104804.98262196922</v>
      </c>
      <c r="L20" s="4"/>
    </row>
    <row r="21" spans="1:17" x14ac:dyDescent="0.25">
      <c r="A21" s="17">
        <v>61107</v>
      </c>
      <c r="B21" s="17" t="s">
        <v>28</v>
      </c>
      <c r="C21" s="17" t="s">
        <v>25</v>
      </c>
      <c r="D21" s="18">
        <v>1465992.34</v>
      </c>
      <c r="E21" s="19">
        <f t="shared" si="0"/>
        <v>1.6281750944784935E-2</v>
      </c>
      <c r="F21" s="20">
        <f t="shared" si="1"/>
        <v>81955.355050941376</v>
      </c>
      <c r="G21" s="23">
        <f>'[1]Offene Umlagen'!Q110+'[1]Offene Umlagen'!Q111+'[1]Offene Umlagen'!Q112+'[1]Offene Umlagen'!Q113+'[1]Offene Umlagen'!Q114+'[1]Offene Umlagen'!Q115</f>
        <v>21332.83</v>
      </c>
      <c r="H21" s="22">
        <f t="shared" si="2"/>
        <v>60622.525050941375</v>
      </c>
      <c r="I21" s="23">
        <v>21332.83</v>
      </c>
      <c r="J21" s="21">
        <f t="shared" si="3"/>
        <v>-7.003432351389792</v>
      </c>
      <c r="K21" s="22">
        <f t="shared" si="4"/>
        <v>81948.351618589993</v>
      </c>
      <c r="L21" s="4"/>
    </row>
    <row r="22" spans="1:17" x14ac:dyDescent="0.25">
      <c r="A22" s="17">
        <v>61108</v>
      </c>
      <c r="B22" s="17" t="s">
        <v>25</v>
      </c>
      <c r="C22" s="17" t="s">
        <v>25</v>
      </c>
      <c r="D22" s="18">
        <v>46415405.130000003</v>
      </c>
      <c r="E22" s="19">
        <f t="shared" si="0"/>
        <v>0.51550342093053025</v>
      </c>
      <c r="F22" s="20">
        <f t="shared" si="1"/>
        <v>2594823.2493919004</v>
      </c>
      <c r="G22" s="21"/>
      <c r="H22" s="22">
        <f t="shared" si="2"/>
        <v>2594823.2493919004</v>
      </c>
      <c r="I22" s="21"/>
      <c r="J22" s="21">
        <f t="shared" si="3"/>
        <v>-221.73864147905829</v>
      </c>
      <c r="K22" s="22">
        <f t="shared" si="4"/>
        <v>2594601.5107504213</v>
      </c>
      <c r="L22" s="4"/>
    </row>
    <row r="23" spans="1:17" x14ac:dyDescent="0.25">
      <c r="A23" s="17">
        <v>61109</v>
      </c>
      <c r="B23" s="17" t="s">
        <v>29</v>
      </c>
      <c r="C23" s="17" t="s">
        <v>25</v>
      </c>
      <c r="D23" s="18">
        <v>1969624.18</v>
      </c>
      <c r="E23" s="19">
        <f t="shared" si="0"/>
        <v>2.1875237324627667E-2</v>
      </c>
      <c r="F23" s="20">
        <f t="shared" si="1"/>
        <v>110110.56782794598</v>
      </c>
      <c r="G23" s="23">
        <f>'[1]Offene Umlagen'!Q104+'[1]Offene Umlagen'!Q105+'[1]Offene Umlagen'!Q106+'[1]Offene Umlagen'!Q107+'[1]Offene Umlagen'!Q108+'[1]Offene Umlagen'!Q109</f>
        <v>28042.17</v>
      </c>
      <c r="H23" s="22">
        <f t="shared" si="2"/>
        <v>82068.397827945984</v>
      </c>
      <c r="I23" s="23">
        <v>0</v>
      </c>
      <c r="J23" s="21">
        <f t="shared" si="3"/>
        <v>-9.4094145828153444</v>
      </c>
      <c r="K23" s="22">
        <f t="shared" si="4"/>
        <v>82058.988413363171</v>
      </c>
      <c r="L23" s="4"/>
    </row>
    <row r="24" spans="1:17" x14ac:dyDescent="0.25">
      <c r="A24" s="17">
        <v>61110</v>
      </c>
      <c r="B24" s="17" t="s">
        <v>30</v>
      </c>
      <c r="C24" s="17" t="s">
        <v>25</v>
      </c>
      <c r="D24" s="18">
        <v>3892273.46</v>
      </c>
      <c r="E24" s="19">
        <f t="shared" si="0"/>
        <v>4.3228757310366524E-2</v>
      </c>
      <c r="F24" s="20">
        <f t="shared" si="1"/>
        <v>217595.03420710645</v>
      </c>
      <c r="G24" s="23">
        <f>'[1]Offene Umlagen'!Q98+'[1]Offene Umlagen'!Q99+'[1]Offene Umlagen'!Q100+'[1]Offene Umlagen'!Q101+'[1]Offene Umlagen'!Q102+'[1]Offene Umlagen'!Q103+'[1]Offene Umlagen'!Q122+'[1]Offene Umlagen'!Q123+'[1]Offene Umlagen'!Q124+'[1]Offene Umlagen'!Q125+'[1]Offene Umlagen'!Q126+'[1]Offene Umlagen'!Q127+'[1]Offene Umlagen'!Q134+'[1]Offene Umlagen'!Q135+'[1]Offene Umlagen'!Q136+'[1]Offene Umlagen'!Q137+'[1]Offene Umlagen'!Q138+'[1]Offene Umlagen'!Q139</f>
        <v>234847.02000000002</v>
      </c>
      <c r="H24" s="22">
        <f t="shared" si="2"/>
        <v>-17251.985792893567</v>
      </c>
      <c r="I24" s="23">
        <v>0</v>
      </c>
      <c r="J24" s="21">
        <f t="shared" si="3"/>
        <v>-18.594417669481057</v>
      </c>
      <c r="K24" s="22">
        <f t="shared" si="4"/>
        <v>-17270.580210563046</v>
      </c>
      <c r="L24" s="4"/>
    </row>
    <row r="25" spans="1:17" x14ac:dyDescent="0.25">
      <c r="A25" s="17">
        <v>61111</v>
      </c>
      <c r="B25" s="17" t="s">
        <v>31</v>
      </c>
      <c r="C25" s="17" t="s">
        <v>25</v>
      </c>
      <c r="D25" s="18">
        <v>1581407.36</v>
      </c>
      <c r="E25" s="19">
        <f t="shared" si="0"/>
        <v>1.7563584798655805E-2</v>
      </c>
      <c r="F25" s="20">
        <f t="shared" si="1"/>
        <v>88407.557210682193</v>
      </c>
      <c r="G25" s="21"/>
      <c r="H25" s="22">
        <f t="shared" si="2"/>
        <v>88407.557210682193</v>
      </c>
      <c r="I25" s="21"/>
      <c r="J25" s="21">
        <f t="shared" si="3"/>
        <v>-7.5548003652938078</v>
      </c>
      <c r="K25" s="22">
        <f t="shared" si="4"/>
        <v>88400.002410316898</v>
      </c>
      <c r="L25" s="4"/>
    </row>
    <row r="26" spans="1:17" x14ac:dyDescent="0.25">
      <c r="A26" s="17">
        <v>61112</v>
      </c>
      <c r="B26" s="17" t="s">
        <v>32</v>
      </c>
      <c r="C26" s="17" t="s">
        <v>25</v>
      </c>
      <c r="D26" s="18">
        <v>529537.91</v>
      </c>
      <c r="E26" s="19">
        <f t="shared" si="0"/>
        <v>5.8812069689545173E-3</v>
      </c>
      <c r="F26" s="20">
        <f t="shared" si="1"/>
        <v>29603.474890587378</v>
      </c>
      <c r="G26" s="23">
        <f>'[1]Offene Umlagen'!Q92+'[1]Offene Umlagen'!Q93+'[1]Offene Umlagen'!Q94+'[1]Offene Umlagen'!Q95+'[1]Offene Umlagen'!Q96+'[1]Offene Umlagen'!Q97</f>
        <v>7504.02</v>
      </c>
      <c r="H26" s="22">
        <f t="shared" si="2"/>
        <v>22099.454890587378</v>
      </c>
      <c r="I26" s="23">
        <v>0</v>
      </c>
      <c r="J26" s="21">
        <f t="shared" si="3"/>
        <v>-2.5297423656260958</v>
      </c>
      <c r="K26" s="22">
        <f t="shared" si="4"/>
        <v>22096.925148221751</v>
      </c>
      <c r="L26" s="4"/>
    </row>
    <row r="27" spans="1:17" x14ac:dyDescent="0.25">
      <c r="A27" s="17">
        <v>61113</v>
      </c>
      <c r="B27" s="17" t="s">
        <v>33</v>
      </c>
      <c r="C27" s="17" t="s">
        <v>25</v>
      </c>
      <c r="D27" s="18">
        <v>3564250.74</v>
      </c>
      <c r="E27" s="19">
        <f t="shared" si="0"/>
        <v>3.9585638526218637E-2</v>
      </c>
      <c r="F27" s="20">
        <f t="shared" si="1"/>
        <v>199257.13587785905</v>
      </c>
      <c r="G27" s="21"/>
      <c r="H27" s="22">
        <f t="shared" si="2"/>
        <v>199257.13587785905</v>
      </c>
      <c r="I27" s="21"/>
      <c r="J27" s="21">
        <f t="shared" si="3"/>
        <v>-17.027366555667683</v>
      </c>
      <c r="K27" s="22">
        <f t="shared" si="4"/>
        <v>199240.10851130338</v>
      </c>
      <c r="L27" s="4"/>
    </row>
    <row r="28" spans="1:17" x14ac:dyDescent="0.25">
      <c r="A28" s="17">
        <v>61114</v>
      </c>
      <c r="B28" s="17" t="s">
        <v>34</v>
      </c>
      <c r="C28" s="17" t="s">
        <v>25</v>
      </c>
      <c r="D28" s="18">
        <v>3326388.51</v>
      </c>
      <c r="E28" s="19">
        <f t="shared" si="0"/>
        <v>3.6943869205629171E-2</v>
      </c>
      <c r="F28" s="20">
        <f t="shared" si="1"/>
        <v>185959.6015177145</v>
      </c>
      <c r="G28" s="21"/>
      <c r="H28" s="22">
        <f t="shared" si="2"/>
        <v>185959.6015177145</v>
      </c>
      <c r="I28" s="21"/>
      <c r="J28" s="21">
        <f t="shared" si="3"/>
        <v>-15.891035900109332</v>
      </c>
      <c r="K28" s="22">
        <f t="shared" si="4"/>
        <v>185943.7104818144</v>
      </c>
      <c r="L28" s="4"/>
    </row>
    <row r="29" spans="1:17" x14ac:dyDescent="0.25">
      <c r="A29" s="17">
        <v>61115</v>
      </c>
      <c r="B29" s="17" t="s">
        <v>35</v>
      </c>
      <c r="C29" s="17" t="s">
        <v>25</v>
      </c>
      <c r="D29" s="18">
        <v>2037979.77</v>
      </c>
      <c r="E29" s="19">
        <f t="shared" si="0"/>
        <v>2.2634415024058097E-2</v>
      </c>
      <c r="F29" s="20">
        <f t="shared" si="1"/>
        <v>113931.94294383956</v>
      </c>
      <c r="G29" s="21"/>
      <c r="H29" s="22">
        <f t="shared" si="2"/>
        <v>113931.94294383956</v>
      </c>
      <c r="I29" s="21"/>
      <c r="J29" s="21">
        <f t="shared" si="3"/>
        <v>-9.7359672784483493</v>
      </c>
      <c r="K29" s="22">
        <f t="shared" si="4"/>
        <v>113922.20697656111</v>
      </c>
      <c r="L29" s="4"/>
    </row>
    <row r="30" spans="1:17" x14ac:dyDescent="0.25">
      <c r="A30" s="17">
        <v>61116</v>
      </c>
      <c r="B30" s="17" t="s">
        <v>36</v>
      </c>
      <c r="C30" s="17" t="s">
        <v>25</v>
      </c>
      <c r="D30" s="18">
        <v>2521201.2599999998</v>
      </c>
      <c r="E30" s="19">
        <f t="shared" si="0"/>
        <v>2.800121793064619E-2</v>
      </c>
      <c r="F30" s="20">
        <f t="shared" si="1"/>
        <v>140946.12828480449</v>
      </c>
      <c r="G30" s="21"/>
      <c r="H30" s="22">
        <f t="shared" si="2"/>
        <v>140946.12828480449</v>
      </c>
      <c r="I30" s="21"/>
      <c r="J30" s="21">
        <f t="shared" si="3"/>
        <v>-12.044443880688153</v>
      </c>
      <c r="K30" s="22">
        <f t="shared" si="4"/>
        <v>140934.08384092379</v>
      </c>
      <c r="L30" s="4"/>
    </row>
    <row r="31" spans="1:17" x14ac:dyDescent="0.25">
      <c r="A31" s="17">
        <v>61118</v>
      </c>
      <c r="B31" s="17" t="s">
        <v>37</v>
      </c>
      <c r="C31" s="17" t="s">
        <v>25</v>
      </c>
      <c r="D31" s="18">
        <v>1110444.21</v>
      </c>
      <c r="E31" s="19">
        <f t="shared" si="0"/>
        <v>1.2332926695441301E-2</v>
      </c>
      <c r="F31" s="20">
        <f t="shared" si="1"/>
        <v>62078.666451157645</v>
      </c>
      <c r="G31" s="23">
        <f>'[1]Offene Umlagen'!Q86+'[1]Offene Umlagen'!Q87+'[1]Offene Umlagen'!Q88+'[1]Offene Umlagen'!Q89+'[1]Offene Umlagen'!Q90+'[1]Offene Umlagen'!Q91+'[1]Offene Umlagen'!Q116+'[1]Offene Umlagen'!Q117+'[1]Offene Umlagen'!Q118+'[1]Offene Umlagen'!Q119+'[1]Offene Umlagen'!Q120+'[1]Offene Umlagen'!Q121+'[1]Offene Umlagen'!Q128+'[1]Offene Umlagen'!Q129+'[1]Offene Umlagen'!Q130+'[1]Offene Umlagen'!Q131+'[1]Offene Umlagen'!Q132+'[1]Offene Umlagen'!Q133+'[1]Offene Umlagen'!Q140+'[1]Offene Umlagen'!Q141+'[1]Offene Umlagen'!Q142+'[1]Offene Umlagen'!Q143+'[1]Offene Umlagen'!Q144+'[1]Offene Umlagen'!Q145+'[1]Offene Umlagen'!Q146+'[1]Offene Umlagen'!Q147+'[1]Offene Umlagen'!Q148+'[1]Offene Umlagen'!Q149+'[1]Offene Umlagen'!Q150+'[1]Offene Umlagen'!Q151+'[1]Offene Umlagen'!Q152+'[1]Offene Umlagen'!Q153+'[1]Offene Umlagen'!Q154+'[1]Offene Umlagen'!Q155+'[1]Offene Umlagen'!Q156+'[1]Offene Umlagen'!Q157</f>
        <v>142331.85</v>
      </c>
      <c r="H31" s="22">
        <f t="shared" si="2"/>
        <v>-80253.183548842353</v>
      </c>
      <c r="I31" s="23">
        <v>0</v>
      </c>
      <c r="J31" s="21">
        <f t="shared" si="3"/>
        <v>-5.3048850887771213</v>
      </c>
      <c r="K31" s="22">
        <f t="shared" si="4"/>
        <v>-80258.488433931125</v>
      </c>
      <c r="L31" s="4"/>
    </row>
    <row r="32" spans="1:17" x14ac:dyDescent="0.25">
      <c r="A32" s="17">
        <v>61119</v>
      </c>
      <c r="B32" s="17" t="s">
        <v>38</v>
      </c>
      <c r="C32" s="17" t="s">
        <v>25</v>
      </c>
      <c r="D32" s="18">
        <v>627619.4</v>
      </c>
      <c r="E32" s="19">
        <f t="shared" si="0"/>
        <v>6.9705294359964764E-3</v>
      </c>
      <c r="F32" s="20">
        <f t="shared" si="1"/>
        <v>35086.65724942246</v>
      </c>
      <c r="G32" s="21"/>
      <c r="H32" s="22">
        <f t="shared" si="2"/>
        <v>35086.65724942246</v>
      </c>
      <c r="I32" s="21"/>
      <c r="J32" s="21">
        <f t="shared" si="3"/>
        <v>-2.9983035315995243</v>
      </c>
      <c r="K32" s="22">
        <f t="shared" si="4"/>
        <v>35083.658945890864</v>
      </c>
      <c r="L32" s="4"/>
    </row>
    <row r="33" spans="1:12" x14ac:dyDescent="0.25">
      <c r="A33" s="17">
        <v>61120</v>
      </c>
      <c r="B33" s="17" t="s">
        <v>39</v>
      </c>
      <c r="C33" s="17" t="s">
        <v>25</v>
      </c>
      <c r="D33" s="18">
        <v>13283745.210000001</v>
      </c>
      <c r="E33" s="19">
        <f t="shared" si="0"/>
        <v>0.14753326141062911</v>
      </c>
      <c r="F33" s="20">
        <f t="shared" si="1"/>
        <v>742619.19751353667</v>
      </c>
      <c r="G33" s="21"/>
      <c r="H33" s="22">
        <f t="shared" si="2"/>
        <v>742619.19751353667</v>
      </c>
      <c r="I33" s="21"/>
      <c r="J33" s="21">
        <f t="shared" si="3"/>
        <v>-63.459957063168005</v>
      </c>
      <c r="K33" s="22">
        <f t="shared" si="4"/>
        <v>742555.73755647347</v>
      </c>
      <c r="L33" s="4"/>
    </row>
    <row r="34" spans="1:12" ht="15.75" thickBot="1" x14ac:dyDescent="0.3">
      <c r="A34" s="24"/>
      <c r="B34" s="25"/>
      <c r="C34" s="24"/>
      <c r="D34" s="26">
        <f>SUM(D18:D33)</f>
        <v>90038985.670000017</v>
      </c>
      <c r="E34" s="27">
        <f>SUM(E18:E33)</f>
        <v>1</v>
      </c>
      <c r="F34" s="28">
        <f>SUM(F18:F33)</f>
        <v>5033571.3479999984</v>
      </c>
      <c r="G34" s="28">
        <f t="shared" ref="G34:H34" si="5">SUM(G18:G33)</f>
        <v>434057.89</v>
      </c>
      <c r="H34" s="28">
        <f t="shared" si="5"/>
        <v>4599513.4579999987</v>
      </c>
      <c r="I34" s="29">
        <f>SUM(I18:I33)</f>
        <v>21332.83</v>
      </c>
      <c r="J34" s="29">
        <f>SUM(J18:J33)</f>
        <v>-430.13999999999993</v>
      </c>
      <c r="K34" s="29">
        <f>SUM(K18:K33)</f>
        <v>4620416.1479999991</v>
      </c>
    </row>
    <row r="35" spans="1:12" ht="15.75" thickTop="1" x14ac:dyDescent="0.25">
      <c r="I35" s="4"/>
      <c r="J35" s="4"/>
      <c r="K35" s="4"/>
    </row>
    <row r="37" spans="1:12" x14ac:dyDescent="0.25">
      <c r="A37" s="34" t="s">
        <v>40</v>
      </c>
      <c r="B37" s="34"/>
      <c r="C37" s="34"/>
      <c r="D37" s="34"/>
      <c r="E37" s="34"/>
    </row>
    <row r="44" spans="1:12" x14ac:dyDescent="0.25">
      <c r="E44" s="30">
        <v>-250.14</v>
      </c>
    </row>
    <row r="57" spans="1:5" x14ac:dyDescent="0.25">
      <c r="E57" s="30">
        <v>21332.83</v>
      </c>
    </row>
    <row r="58" spans="1:5" x14ac:dyDescent="0.25">
      <c r="E58" s="30">
        <v>120</v>
      </c>
    </row>
    <row r="64" spans="1:5" s="31" customFormat="1" ht="30" x14ac:dyDescent="0.25">
      <c r="A64" s="31" t="s">
        <v>41</v>
      </c>
      <c r="B64" s="32">
        <v>-300</v>
      </c>
    </row>
  </sheetData>
  <mergeCells count="2">
    <mergeCell ref="A1:N1"/>
    <mergeCell ref="A37:E37"/>
  </mergeCells>
  <pageMargins left="0.70866141732283472" right="0.70866141732283472" top="0.78740157480314965" bottom="0.78740157480314965" header="0.31496062992125984" footer="0.31496062992125984"/>
  <pageSetup paperSize="8" scale="6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Leoben</vt:lpstr>
      <vt:lpstr>'Endabrechnung SHV Leoben'!Druckbereich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Hörmann Hans-Jörg</cp:lastModifiedBy>
  <cp:lastPrinted>2025-08-04T09:53:59Z</cp:lastPrinted>
  <dcterms:created xsi:type="dcterms:W3CDTF">2025-06-05T13:40:15Z</dcterms:created>
  <dcterms:modified xsi:type="dcterms:W3CDTF">2025-08-04T15:28:05Z</dcterms:modified>
</cp:coreProperties>
</file>