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23 Endabrechnung Südoststeiermark\02 Final\"/>
    </mc:Choice>
  </mc:AlternateContent>
  <xr:revisionPtr revIDLastSave="0" documentId="13_ncr:1_{E8BECE00-6FD9-4A14-8FA8-134796013FA5}" xr6:coauthVersionLast="47" xr6:coauthVersionMax="47" xr10:uidLastSave="{00000000-0000-0000-0000-000000000000}"/>
  <bookViews>
    <workbookView xWindow="-28920" yWindow="-1860" windowWidth="29040" windowHeight="17520" xr2:uid="{EE8003E5-38F3-4947-B575-648F6699CD27}"/>
  </bookViews>
  <sheets>
    <sheet name="Endabrechnung SHV SO" sheetId="1" r:id="rId1"/>
  </sheets>
  <externalReferences>
    <externalReference r:id="rId2"/>
  </externalReferences>
  <definedNames>
    <definedName name="_xlnm.Print_Area" localSheetId="0">'Endabrechnung SHV SO'!$A$1:$K$87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H83" i="1"/>
  <c r="D44" i="1"/>
  <c r="E43" i="1" s="1"/>
  <c r="G42" i="1"/>
  <c r="E42" i="1"/>
  <c r="G41" i="1"/>
  <c r="E40" i="1"/>
  <c r="G39" i="1"/>
  <c r="E39" i="1"/>
  <c r="I38" i="1"/>
  <c r="G38" i="1"/>
  <c r="E38" i="1"/>
  <c r="J38" i="1" s="1"/>
  <c r="G37" i="1"/>
  <c r="E36" i="1"/>
  <c r="E35" i="1"/>
  <c r="G34" i="1"/>
  <c r="E34" i="1"/>
  <c r="J33" i="1"/>
  <c r="E33" i="1"/>
  <c r="J32" i="1"/>
  <c r="E32" i="1"/>
  <c r="J31" i="1"/>
  <c r="E31" i="1"/>
  <c r="J30" i="1"/>
  <c r="E30" i="1"/>
  <c r="E29" i="1"/>
  <c r="J29" i="1" s="1"/>
  <c r="G28" i="1"/>
  <c r="E28" i="1"/>
  <c r="J27" i="1"/>
  <c r="E27" i="1"/>
  <c r="J26" i="1"/>
  <c r="I26" i="1"/>
  <c r="I44" i="1" s="1"/>
  <c r="G26" i="1"/>
  <c r="E26" i="1"/>
  <c r="J25" i="1"/>
  <c r="E25" i="1"/>
  <c r="J24" i="1"/>
  <c r="E24" i="1"/>
  <c r="J23" i="1"/>
  <c r="G23" i="1"/>
  <c r="E23" i="1"/>
  <c r="J22" i="1"/>
  <c r="E22" i="1"/>
  <c r="J21" i="1"/>
  <c r="E21" i="1"/>
  <c r="J20" i="1"/>
  <c r="G20" i="1"/>
  <c r="E20" i="1"/>
  <c r="G19" i="1"/>
  <c r="G44" i="1" s="1"/>
  <c r="E19" i="1"/>
  <c r="J19" i="1" s="1"/>
  <c r="J18" i="1"/>
  <c r="J34" i="1"/>
  <c r="F28" i="1" l="1"/>
  <c r="H28" i="1" s="1"/>
  <c r="F43" i="1"/>
  <c r="H43" i="1" s="1"/>
  <c r="F30" i="1"/>
  <c r="H30" i="1" s="1"/>
  <c r="K30" i="1" s="1"/>
  <c r="F21" i="1"/>
  <c r="H21" i="1" s="1"/>
  <c r="K21" i="1" s="1"/>
  <c r="F32" i="1"/>
  <c r="H32" i="1" s="1"/>
  <c r="K32" i="1" s="1"/>
  <c r="F20" i="1"/>
  <c r="H20" i="1" s="1"/>
  <c r="K20" i="1" s="1"/>
  <c r="F23" i="1"/>
  <c r="H23" i="1" s="1"/>
  <c r="K23" i="1" s="1"/>
  <c r="F42" i="1"/>
  <c r="H42" i="1" s="1"/>
  <c r="F34" i="1"/>
  <c r="H34" i="1" s="1"/>
  <c r="K34" i="1" s="1"/>
  <c r="F27" i="1"/>
  <c r="H27" i="1" s="1"/>
  <c r="K27" i="1" s="1"/>
  <c r="F25" i="1"/>
  <c r="H25" i="1" s="1"/>
  <c r="K25" i="1" s="1"/>
  <c r="F38" i="1"/>
  <c r="H38" i="1" s="1"/>
  <c r="K38" i="1" s="1"/>
  <c r="F40" i="1"/>
  <c r="H40" i="1" s="1"/>
  <c r="F36" i="1"/>
  <c r="H36" i="1" s="1"/>
  <c r="F29" i="1"/>
  <c r="H29" i="1" s="1"/>
  <c r="K29" i="1" s="1"/>
  <c r="F31" i="1"/>
  <c r="H31" i="1" s="1"/>
  <c r="K31" i="1" s="1"/>
  <c r="F22" i="1"/>
  <c r="H22" i="1" s="1"/>
  <c r="K22" i="1" s="1"/>
  <c r="F33" i="1"/>
  <c r="H33" i="1" s="1"/>
  <c r="K33" i="1" s="1"/>
  <c r="F24" i="1"/>
  <c r="H24" i="1" s="1"/>
  <c r="K24" i="1" s="1"/>
  <c r="F35" i="1"/>
  <c r="H35" i="1" s="1"/>
  <c r="F39" i="1"/>
  <c r="H39" i="1" s="1"/>
  <c r="F26" i="1"/>
  <c r="H26" i="1" s="1"/>
  <c r="K26" i="1" s="1"/>
  <c r="J43" i="1"/>
  <c r="J28" i="1"/>
  <c r="J35" i="1"/>
  <c r="J39" i="1"/>
  <c r="J36" i="1"/>
  <c r="J40" i="1"/>
  <c r="J42" i="1"/>
  <c r="E37" i="1"/>
  <c r="E44" i="1" s="1"/>
  <c r="E41" i="1"/>
  <c r="F41" i="1" s="1"/>
  <c r="H41" i="1" s="1"/>
  <c r="H19" i="1" l="1"/>
  <c r="K36" i="1"/>
  <c r="J41" i="1"/>
  <c r="K41" i="1" s="1"/>
  <c r="K40" i="1"/>
  <c r="F37" i="1"/>
  <c r="H37" i="1" s="1"/>
  <c r="J37" i="1"/>
  <c r="J44" i="1" s="1"/>
  <c r="K43" i="1"/>
  <c r="K28" i="1"/>
  <c r="K39" i="1"/>
  <c r="K35" i="1"/>
  <c r="K42" i="1"/>
  <c r="K37" i="1" l="1"/>
  <c r="F44" i="1"/>
  <c r="H44" i="1"/>
  <c r="K19" i="1"/>
  <c r="K44" i="1" l="1"/>
  <c r="K46" i="1" s="1"/>
</calcChain>
</file>

<file path=xl/sharedStrings.xml><?xml version="1.0" encoding="utf-8"?>
<sst xmlns="http://schemas.openxmlformats.org/spreadsheetml/2006/main" count="77" uniqueCount="52">
  <si>
    <t>Sozialhilfeverband Südoststeiermark</t>
  </si>
  <si>
    <t>Abrechnung</t>
  </si>
  <si>
    <t>Zahlungsmittel</t>
  </si>
  <si>
    <t>Ausgangwert Liquide Mittel per 31.12.2023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</si>
  <si>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</si>
  <si>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</si>
  <si>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</si>
  <si>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</si>
  <si>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</si>
  <si>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</si>
  <si>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</si>
  <si>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</si>
  <si>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SO (Gesamt per 31.12.2023)</t>
  </si>
  <si>
    <t>Rechnungen nicht im RA 2023 (erhalten im Jahr 2024)</t>
  </si>
  <si>
    <t>Umlagenzahlung nach 31.12.2023 ( Vorauszahlung im Sinne StSPLFG)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</si>
  <si>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</si>
  <si>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</si>
  <si>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</si>
  <si>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</si>
  <si>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</si>
  <si>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</si>
  <si>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</si>
  <si>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</si>
  <si>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</si>
  <si>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</si>
  <si>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Edelsbach bei Feldbach</t>
  </si>
  <si>
    <t>Südoststeiermark</t>
  </si>
  <si>
    <t>Eichkögl</t>
  </si>
  <si>
    <t>Halbenrain</t>
  </si>
  <si>
    <t>Jagerberg</t>
  </si>
  <si>
    <t>Kapfenstein</t>
  </si>
  <si>
    <t>Klöch</t>
  </si>
  <si>
    <t>Mettersdorf am Saßbach</t>
  </si>
  <si>
    <t>Tieschen</t>
  </si>
  <si>
    <t>Unterlamm</t>
  </si>
  <si>
    <t xml:space="preserve">Bad Gleichenberg </t>
  </si>
  <si>
    <t>Bad Radkersburg</t>
  </si>
  <si>
    <t>Deutsch Goritz</t>
  </si>
  <si>
    <t xml:space="preserve">Fehring </t>
  </si>
  <si>
    <t>Feldbach</t>
  </si>
  <si>
    <t>Gnas</t>
  </si>
  <si>
    <t>Kirchbach-Zerlach</t>
  </si>
  <si>
    <t>Kirchberg an der Raab</t>
  </si>
  <si>
    <t>Mureck</t>
  </si>
  <si>
    <t>Paldau</t>
  </si>
  <si>
    <t>Pirching am Traubenberg</t>
  </si>
  <si>
    <t>Riegersburg</t>
  </si>
  <si>
    <t>Sankt Anna am Aigen</t>
  </si>
  <si>
    <t>Sankt Peter am Ottersbach</t>
  </si>
  <si>
    <t>Sankt Stefan im Rosental</t>
  </si>
  <si>
    <t xml:space="preserve">Straden </t>
  </si>
  <si>
    <t>Eingangsstück ABT07-155473/2024-230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</si>
</sst>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[$€-1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0" fillId="3" borderId="0" xfId="0" applyNumberFormat="1" applyFill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2" fillId="0" borderId="0" xfId="0" applyFont="1"/>
    <xf numFmtId="4" fontId="3" fillId="0" borderId="0" xfId="0" applyNumberFormat="1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165" fontId="0" fillId="0" borderId="1" xfId="0" applyNumberFormat="1" applyBorder="1"/>
    <xf numFmtId="10" fontId="0" fillId="0" borderId="1" xfId="1" applyNumberFormat="1" applyFont="1" applyFill="1" applyBorder="1"/>
    <xf numFmtId="164" fontId="5" fillId="0" borderId="1" xfId="0" applyNumberFormat="1" applyFont="1" applyBorder="1"/>
    <xf numFmtId="164" fontId="0" fillId="2" borderId="1" xfId="0" applyNumberFormat="1" applyFill="1" applyBorder="1"/>
    <xf numFmtId="164" fontId="0" fillId="0" borderId="1" xfId="0" applyNumberFormat="1" applyBorder="1"/>
    <xf numFmtId="164" fontId="5" fillId="2" borderId="1" xfId="0" applyNumberFormat="1" applyFont="1" applyFill="1" applyBorder="1"/>
    <xf numFmtId="0" fontId="0" fillId="2" borderId="0" xfId="0" applyFill="1"/>
    <xf numFmtId="0" fontId="0" fillId="0" borderId="2" xfId="0" applyBorder="1"/>
    <xf numFmtId="4" fontId="0" fillId="0" borderId="2" xfId="0" applyNumberFormat="1" applyBorder="1"/>
    <xf numFmtId="165" fontId="3" fillId="0" borderId="2" xfId="0" applyNumberFormat="1" applyFont="1" applyBorder="1"/>
    <xf numFmtId="10" fontId="3" fillId="0" borderId="2" xfId="0" applyNumberFormat="1" applyFont="1" applyBorder="1"/>
    <xf numFmtId="164" fontId="6" fillId="0" borderId="2" xfId="0" applyNumberFormat="1" applyFont="1" applyBorder="1"/>
    <xf numFmtId="164" fontId="3" fillId="0" borderId="2" xfId="0" applyNumberFormat="1" applyFont="1" applyBorder="1"/>
    <xf numFmtId="4" fontId="0" fillId="0" borderId="0" xfId="0" applyNumberFormat="1"/>
    <xf numFmtId="164" fontId="5" fillId="0" borderId="0" xfId="0" applyNumberFormat="1" applyFont="1"/>
    <xf numFmtId="0" fontId="3" fillId="2" borderId="0" xfId="0" applyFont="1" applyFill="1" applyAlignment="1">
      <alignment horizontal="center"/>
    </xf>
    <xf numFmtId="0" fontId="0" fillId="4" borderId="0" xfId="0" applyFill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6</xdr:col>
      <xdr:colOff>241045</xdr:colOff>
      <xdr:row>73</xdr:row>
      <xdr:rowOff>156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AF3F88E-D324-4EAB-90AF-F2B17B656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306050"/>
          <a:ext cx="11175745" cy="4381656"/>
        </a:xfrm>
        <a:prstGeom prst="rect">
          <a:avLst/>
        </a:prstGeom>
      </xdr:spPr>
    </xdr:pic>
    <xdr:clientData/>
  </xdr:twoCellAnchor>
  <xdr:twoCellAnchor editAs="oneCell">
    <xdr:from>
      <xdr:col>0</xdr:col>
      <xdr:colOff>119063</xdr:colOff>
      <xdr:row>74</xdr:row>
      <xdr:rowOff>47625</xdr:rowOff>
    </xdr:from>
    <xdr:to>
      <xdr:col>5</xdr:col>
      <xdr:colOff>4429</xdr:colOff>
      <xdr:row>86</xdr:row>
      <xdr:rowOff>9839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D777C27-F565-4B81-9FBD-6BFB7594D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9063" y="14925675"/>
          <a:ext cx="9791366" cy="2248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162">
          <cell r="Q162">
            <v>0.09</v>
          </cell>
        </row>
        <row r="395">
          <cell r="Q395">
            <v>1260</v>
          </cell>
        </row>
        <row r="396">
          <cell r="Q396">
            <v>1</v>
          </cell>
        </row>
        <row r="397">
          <cell r="Q397">
            <v>968</v>
          </cell>
        </row>
        <row r="398">
          <cell r="Q398">
            <v>88</v>
          </cell>
        </row>
        <row r="399">
          <cell r="Q399">
            <v>2959</v>
          </cell>
        </row>
        <row r="400">
          <cell r="Q400">
            <v>13127</v>
          </cell>
        </row>
        <row r="401">
          <cell r="Q401">
            <v>33374</v>
          </cell>
        </row>
        <row r="402">
          <cell r="Q402">
            <v>20138</v>
          </cell>
        </row>
        <row r="403">
          <cell r="Q403">
            <v>5358</v>
          </cell>
        </row>
        <row r="404">
          <cell r="Q404">
            <v>5</v>
          </cell>
        </row>
        <row r="405">
          <cell r="Q405">
            <v>1</v>
          </cell>
        </row>
        <row r="406">
          <cell r="Q406">
            <v>1</v>
          </cell>
        </row>
        <row r="407">
          <cell r="Q407">
            <v>1388</v>
          </cell>
        </row>
        <row r="408">
          <cell r="Q408">
            <v>7325</v>
          </cell>
        </row>
        <row r="409">
          <cell r="Q409">
            <v>18627</v>
          </cell>
        </row>
        <row r="410">
          <cell r="Q410">
            <v>11249</v>
          </cell>
        </row>
        <row r="411">
          <cell r="Q411">
            <v>3</v>
          </cell>
        </row>
        <row r="412">
          <cell r="Q412">
            <v>1</v>
          </cell>
        </row>
        <row r="413">
          <cell r="Q413">
            <v>2</v>
          </cell>
        </row>
        <row r="414">
          <cell r="Q414">
            <v>4576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9EBE0-D2CB-4F7A-85A4-2B9425139208}">
  <sheetPr>
    <tabColor theme="9" tint="0.79998168889431442"/>
  </sheetPr>
  <dimension ref="A1:O83"/>
  <sheetViews>
    <sheetView tabSelected="1" view="pageBreakPreview" zoomScale="80" zoomScaleNormal="70" zoomScaleSheetLayoutView="80" workbookViewId="0">
      <selection activeCell="N35" sqref="N35"/>
    </sheetView>
  </sheetViews>
  <sheetFormatPr baseColWidth="10" defaultRowHeight="15" x14ac:dyDescent="0.25"/>
  <cols>
    <col min="1" max="1" width="62" bestFit="1" customWidth="1"/>
    <col min="2" max="2" width="24.7109375" style="27" bestFit="1" customWidth="1"/>
    <col min="3" max="3" width="16.7109375" bestFit="1" customWidth="1"/>
    <col min="4" max="4" width="33.7109375" bestFit="1" customWidth="1"/>
    <col min="6" max="6" width="15.42578125" customWidth="1"/>
    <col min="8" max="8" width="14.7109375" customWidth="1"/>
    <col min="11" max="11" width="13" bestFit="1" customWidth="1"/>
  </cols>
  <sheetData>
    <row r="1" spans="1:14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5">
      <c r="B2" s="1" t="s">
        <v>1</v>
      </c>
      <c r="C2" s="2" t="s">
        <v>2</v>
      </c>
    </row>
    <row r="3" spans="1:14" x14ac:dyDescent="0.25">
      <c r="A3" t="s">
        <v>3</v>
      </c>
      <c r="B3" s="3">
        <v>478257.59</v>
      </c>
      <c r="C3" s="4">
        <v>478257.59</v>
      </c>
    </row>
    <row r="4" spans="1:14" x14ac:dyDescent="0.25">
      <c r="A4" t="s">
        <v>4</v>
      </c>
      <c r="B4" s="3">
        <v>-1300.3706666666667</v>
      </c>
      <c r="C4" s="4">
        <v>-1300.3706666666667</v>
      </c>
    </row>
    <row r="5" spans="1:14" x14ac:dyDescent="0.25">
      <c r="A5" t="s">
        <v>5</v>
      </c>
      <c r="B5" s="3">
        <v>1128914.04</v>
      </c>
      <c r="C5" s="4">
        <v>1128914.04</v>
      </c>
    </row>
    <row r="6" spans="1:14" x14ac:dyDescent="0.25">
      <c r="A6" t="s">
        <v>6</v>
      </c>
      <c r="B6" s="3">
        <v>-819414.35999999964</v>
      </c>
      <c r="C6" s="4">
        <v>-819414.35999999964</v>
      </c>
    </row>
    <row r="7" spans="1:14" s="5" customFormat="1" x14ac:dyDescent="0.25">
      <c r="A7" s="5" t="s">
        <v>7</v>
      </c>
      <c r="B7" s="6">
        <v>786456.89933333383</v>
      </c>
      <c r="C7" s="6"/>
    </row>
    <row r="8" spans="1:14" x14ac:dyDescent="0.25">
      <c r="A8" t="s">
        <v>8</v>
      </c>
      <c r="B8" s="3">
        <v>3003926.75</v>
      </c>
      <c r="C8" s="4">
        <v>3003926.75</v>
      </c>
    </row>
    <row r="9" spans="1:14" x14ac:dyDescent="0.25">
      <c r="A9" t="s">
        <v>9</v>
      </c>
      <c r="B9" s="3"/>
      <c r="C9" s="4"/>
    </row>
    <row r="10" spans="1:14" s="5" customFormat="1" x14ac:dyDescent="0.25">
      <c r="A10" s="5" t="s">
        <v>10</v>
      </c>
      <c r="B10" s="6">
        <v>3790383.6493333336</v>
      </c>
      <c r="C10" s="6"/>
    </row>
    <row r="11" spans="1:14" x14ac:dyDescent="0.25">
      <c r="A11" t="s">
        <v>11</v>
      </c>
      <c r="B11" s="3">
        <v>120451</v>
      </c>
      <c r="C11" s="4"/>
    </row>
    <row r="12" spans="1:14" s="5" customFormat="1" x14ac:dyDescent="0.25">
      <c r="A12" s="5" t="s">
        <v>12</v>
      </c>
      <c r="B12" s="6">
        <v>3910834.6493333336</v>
      </c>
      <c r="C12" s="6"/>
    </row>
    <row r="13" spans="1:14" x14ac:dyDescent="0.25">
      <c r="A13" t="s">
        <v>13</v>
      </c>
      <c r="B13" s="3">
        <v>-87660.72</v>
      </c>
      <c r="C13" s="4">
        <v>-87660.72</v>
      </c>
      <c r="D13" s="7"/>
    </row>
    <row r="14" spans="1:14" s="5" customFormat="1" x14ac:dyDescent="0.25">
      <c r="A14" t="s">
        <v>14</v>
      </c>
      <c r="B14" s="3">
        <v>58142</v>
      </c>
      <c r="C14" s="4">
        <v>58142</v>
      </c>
    </row>
    <row r="15" spans="1:14" s="5" customFormat="1" x14ac:dyDescent="0.25">
      <c r="A15" s="5" t="s">
        <v>15</v>
      </c>
      <c r="B15" s="6"/>
      <c r="C15" s="6">
        <v>3760864.9293333334</v>
      </c>
    </row>
    <row r="16" spans="1:14" s="5" customFormat="1" x14ac:dyDescent="0.25">
      <c r="B16" s="8"/>
      <c r="C16" s="8"/>
    </row>
    <row r="18" spans="1:11" ht="75" x14ac:dyDescent="0.25">
      <c r="A18" s="9" t="s">
        <v>16</v>
      </c>
      <c r="B18" s="9" t="s">
        <v>17</v>
      </c>
      <c r="C18" s="9" t="s">
        <v>18</v>
      </c>
      <c r="D18" s="10" t="s">
        <v>19</v>
      </c>
      <c r="E18" s="10" t="s">
        <v>20</v>
      </c>
      <c r="F18" s="10" t="s">
        <v>21</v>
      </c>
      <c r="G18" s="10" t="s">
        <v>22</v>
      </c>
      <c r="H18" s="10" t="s">
        <v>23</v>
      </c>
      <c r="I18" s="11" t="s">
        <v>24</v>
      </c>
      <c r="J18" s="11" t="str">
        <f>'[1]Endabrechnung SHV Weiz'!J19</f>
        <v>Abrechnung 2024 SHV</v>
      </c>
      <c r="K18" s="10" t="s">
        <v>23</v>
      </c>
    </row>
    <row r="19" spans="1:11" x14ac:dyDescent="0.25">
      <c r="A19" s="12">
        <v>62311</v>
      </c>
      <c r="B19" s="13" t="s">
        <v>25</v>
      </c>
      <c r="C19" s="12" t="s">
        <v>26</v>
      </c>
      <c r="D19" s="14">
        <v>1562358.91</v>
      </c>
      <c r="E19" s="15">
        <f>D19/D$44</f>
        <v>1.4903035385270954E-2</v>
      </c>
      <c r="F19" s="16">
        <f>B$12*E19</f>
        <v>58283.307164958394</v>
      </c>
      <c r="G19" s="17">
        <f>'[1]Offene Umlagen'!Q412</f>
        <v>1</v>
      </c>
      <c r="H19" s="18">
        <f>F19-G19</f>
        <v>58282.307164958394</v>
      </c>
      <c r="I19" s="18">
        <v>0</v>
      </c>
      <c r="J19" s="18">
        <f>$B$13*E19</f>
        <v>-1306.4108120583292</v>
      </c>
      <c r="K19" s="18">
        <f>H19+I19+J19</f>
        <v>56975.896352900068</v>
      </c>
    </row>
    <row r="20" spans="1:11" x14ac:dyDescent="0.25">
      <c r="A20" s="12">
        <v>62314</v>
      </c>
      <c r="B20" s="13" t="s">
        <v>27</v>
      </c>
      <c r="C20" s="12" t="s">
        <v>26</v>
      </c>
      <c r="D20" s="14">
        <v>1361301.41</v>
      </c>
      <c r="E20" s="15">
        <f t="shared" ref="E20:E43" si="0">D20/D$44</f>
        <v>1.2985187304528665E-2</v>
      </c>
      <c r="F20" s="16">
        <f t="shared" ref="F20:F43" si="1">B$12*E20</f>
        <v>50782.920438634013</v>
      </c>
      <c r="G20" s="17">
        <f>'[1]Offene Umlagen'!Q411</f>
        <v>3</v>
      </c>
      <c r="H20" s="18">
        <f t="shared" ref="H20:H43" si="2">F20-G20</f>
        <v>50779.920438634013</v>
      </c>
      <c r="I20" s="18">
        <v>0</v>
      </c>
      <c r="J20" s="18">
        <f t="shared" ref="J20:J43" si="3">$B$13*E20</f>
        <v>-1138.290868449842</v>
      </c>
      <c r="K20" s="18">
        <f t="shared" ref="K20:K43" si="4">H20+I20+J20</f>
        <v>49641.629570184174</v>
      </c>
    </row>
    <row r="21" spans="1:11" x14ac:dyDescent="0.25">
      <c r="A21" s="12">
        <v>62326</v>
      </c>
      <c r="B21" s="13" t="s">
        <v>28</v>
      </c>
      <c r="C21" s="12" t="s">
        <v>26</v>
      </c>
      <c r="D21" s="14">
        <v>2053528.61</v>
      </c>
      <c r="E21" s="15">
        <f t="shared" si="0"/>
        <v>1.9588206873346586E-2</v>
      </c>
      <c r="F21" s="16">
        <f t="shared" si="1"/>
        <v>76606.238158593187</v>
      </c>
      <c r="G21" s="18"/>
      <c r="H21" s="18">
        <f t="shared" si="2"/>
        <v>76606.238158593187</v>
      </c>
      <c r="I21" s="18"/>
      <c r="J21" s="18">
        <f t="shared" si="3"/>
        <v>-1717.1163180265105</v>
      </c>
      <c r="K21" s="18">
        <f t="shared" si="4"/>
        <v>74889.121840566673</v>
      </c>
    </row>
    <row r="22" spans="1:11" x14ac:dyDescent="0.25">
      <c r="A22" s="12">
        <v>62330</v>
      </c>
      <c r="B22" s="13" t="s">
        <v>29</v>
      </c>
      <c r="C22" s="12" t="s">
        <v>26</v>
      </c>
      <c r="D22" s="14">
        <v>1823589.28</v>
      </c>
      <c r="E22" s="15">
        <f t="shared" si="0"/>
        <v>1.7394860677717634E-2</v>
      </c>
      <c r="F22" s="16">
        <f t="shared" si="1"/>
        <v>68028.423858744034</v>
      </c>
      <c r="G22" s="18"/>
      <c r="H22" s="18">
        <f t="shared" si="2"/>
        <v>68028.423858744034</v>
      </c>
      <c r="I22" s="18"/>
      <c r="J22" s="18">
        <f t="shared" si="3"/>
        <v>-1524.8460113084157</v>
      </c>
      <c r="K22" s="18">
        <f t="shared" si="4"/>
        <v>66503.577847435619</v>
      </c>
    </row>
    <row r="23" spans="1:11" x14ac:dyDescent="0.25">
      <c r="A23" s="12">
        <v>62332</v>
      </c>
      <c r="B23" s="13" t="s">
        <v>30</v>
      </c>
      <c r="C23" s="12" t="s">
        <v>26</v>
      </c>
      <c r="D23" s="14">
        <v>1736495.23</v>
      </c>
      <c r="E23" s="15">
        <f t="shared" si="0"/>
        <v>1.6564087607145419E-2</v>
      </c>
      <c r="F23" s="16">
        <f t="shared" si="1"/>
        <v>64779.407748617174</v>
      </c>
      <c r="G23" s="17">
        <f>'[1]Offene Umlagen'!Q407+'[1]Offene Umlagen'!Q408+'[1]Offene Umlagen'!Q409+'[1]Offene Umlagen'!Q410</f>
        <v>38589</v>
      </c>
      <c r="H23" s="18">
        <f t="shared" si="2"/>
        <v>26190.407748617174</v>
      </c>
      <c r="I23" s="19">
        <v>0</v>
      </c>
      <c r="J23" s="18">
        <f t="shared" si="3"/>
        <v>-1452.0198457854447</v>
      </c>
      <c r="K23" s="18">
        <f t="shared" si="4"/>
        <v>24738.387902831728</v>
      </c>
    </row>
    <row r="24" spans="1:11" x14ac:dyDescent="0.25">
      <c r="A24" s="12">
        <v>62335</v>
      </c>
      <c r="B24" s="13" t="s">
        <v>31</v>
      </c>
      <c r="C24" s="12" t="s">
        <v>26</v>
      </c>
      <c r="D24" s="14">
        <v>1449092.38</v>
      </c>
      <c r="E24" s="15">
        <f t="shared" si="0"/>
        <v>1.3822608158369004E-2</v>
      </c>
      <c r="F24" s="16">
        <f t="shared" si="1"/>
        <v>54057.934929907118</v>
      </c>
      <c r="G24" s="18"/>
      <c r="H24" s="18">
        <f t="shared" si="2"/>
        <v>54057.934929907118</v>
      </c>
      <c r="I24" s="18"/>
      <c r="J24" s="18">
        <f t="shared" si="3"/>
        <v>-1211.6997834405008</v>
      </c>
      <c r="K24" s="18">
        <f t="shared" si="4"/>
        <v>52846.235146466621</v>
      </c>
    </row>
    <row r="25" spans="1:11" x14ac:dyDescent="0.25">
      <c r="A25" s="12">
        <v>62343</v>
      </c>
      <c r="B25" s="13" t="s">
        <v>32</v>
      </c>
      <c r="C25" s="12" t="s">
        <v>26</v>
      </c>
      <c r="D25" s="14">
        <v>1796361.39</v>
      </c>
      <c r="E25" s="15">
        <f t="shared" si="0"/>
        <v>1.7135139172281814E-2</v>
      </c>
      <c r="F25" s="16">
        <f t="shared" si="1"/>
        <v>67012.695996108625</v>
      </c>
      <c r="G25" s="18"/>
      <c r="H25" s="18">
        <f t="shared" si="2"/>
        <v>67012.695996108625</v>
      </c>
      <c r="I25" s="18"/>
      <c r="J25" s="18">
        <f t="shared" si="3"/>
        <v>-1502.0786371424279</v>
      </c>
      <c r="K25" s="18">
        <f t="shared" si="4"/>
        <v>65510.617358966199</v>
      </c>
    </row>
    <row r="26" spans="1:11" x14ac:dyDescent="0.25">
      <c r="A26" s="12">
        <v>62368</v>
      </c>
      <c r="B26" s="13" t="s">
        <v>33</v>
      </c>
      <c r="C26" s="12" t="s">
        <v>26</v>
      </c>
      <c r="D26" s="14">
        <v>1307007.8799999999</v>
      </c>
      <c r="E26" s="15">
        <f t="shared" si="0"/>
        <v>1.2467291964602405E-2</v>
      </c>
      <c r="F26" s="16">
        <f t="shared" si="1"/>
        <v>48757.517398522134</v>
      </c>
      <c r="G26" s="17">
        <f>'[1]Offene Umlagen'!Q395</f>
        <v>1260</v>
      </c>
      <c r="H26" s="18">
        <f t="shared" si="2"/>
        <v>47497.517398522134</v>
      </c>
      <c r="I26" s="19">
        <f>H82</f>
        <v>1260</v>
      </c>
      <c r="J26" s="18">
        <f t="shared" si="3"/>
        <v>-1092.8917900672614</v>
      </c>
      <c r="K26" s="18">
        <f t="shared" si="4"/>
        <v>47664.625608454873</v>
      </c>
    </row>
    <row r="27" spans="1:11" x14ac:dyDescent="0.25">
      <c r="A27" s="12">
        <v>62372</v>
      </c>
      <c r="B27" s="13" t="s">
        <v>34</v>
      </c>
      <c r="C27" s="12" t="s">
        <v>26</v>
      </c>
      <c r="D27" s="14">
        <v>1293909.29</v>
      </c>
      <c r="E27" s="15">
        <f t="shared" si="0"/>
        <v>1.2342347082208414E-2</v>
      </c>
      <c r="F27" s="16">
        <f t="shared" si="1"/>
        <v>48268.878623198834</v>
      </c>
      <c r="G27" s="18"/>
      <c r="H27" s="18">
        <f t="shared" si="2"/>
        <v>48268.878623198834</v>
      </c>
      <c r="I27" s="18"/>
      <c r="J27" s="18">
        <f t="shared" si="3"/>
        <v>-1081.9390317162888</v>
      </c>
      <c r="K27" s="18">
        <f t="shared" si="4"/>
        <v>47186.939591482544</v>
      </c>
    </row>
    <row r="28" spans="1:11" x14ac:dyDescent="0.25">
      <c r="A28" s="12">
        <v>62375</v>
      </c>
      <c r="B28" s="13" t="s">
        <v>35</v>
      </c>
      <c r="C28" s="12" t="s">
        <v>26</v>
      </c>
      <c r="D28" s="14">
        <v>7221684.79</v>
      </c>
      <c r="E28" s="15">
        <f t="shared" si="0"/>
        <v>6.8886235600399304E-2</v>
      </c>
      <c r="F28" s="16">
        <f t="shared" si="1"/>
        <v>269402.67704818101</v>
      </c>
      <c r="G28" s="17">
        <f>'[1]Offene Umlagen'!Q413</f>
        <v>2</v>
      </c>
      <c r="H28" s="18">
        <f t="shared" si="2"/>
        <v>269400.67704818101</v>
      </c>
      <c r="I28" s="18">
        <v>0</v>
      </c>
      <c r="J28" s="18">
        <f t="shared" si="3"/>
        <v>-6038.6170108206352</v>
      </c>
      <c r="K28" s="18">
        <f t="shared" si="4"/>
        <v>263362.06003736035</v>
      </c>
    </row>
    <row r="29" spans="1:11" x14ac:dyDescent="0.25">
      <c r="A29" s="12">
        <v>62376</v>
      </c>
      <c r="B29" s="13" t="s">
        <v>36</v>
      </c>
      <c r="C29" s="12" t="s">
        <v>26</v>
      </c>
      <c r="D29" s="14">
        <v>5523504.7800000003</v>
      </c>
      <c r="E29" s="15">
        <f t="shared" si="0"/>
        <v>5.2687629366195546E-2</v>
      </c>
      <c r="F29" s="16">
        <f t="shared" si="1"/>
        <v>206052.60651655</v>
      </c>
      <c r="G29" s="18"/>
      <c r="H29" s="18">
        <f t="shared" si="2"/>
        <v>206052.60651655</v>
      </c>
      <c r="I29" s="18"/>
      <c r="J29" s="18">
        <f t="shared" si="3"/>
        <v>-4618.6355253338452</v>
      </c>
      <c r="K29" s="18">
        <f t="shared" si="4"/>
        <v>201433.97099121616</v>
      </c>
    </row>
    <row r="30" spans="1:11" x14ac:dyDescent="0.25">
      <c r="A30" s="12">
        <v>62377</v>
      </c>
      <c r="B30" s="13" t="s">
        <v>37</v>
      </c>
      <c r="C30" s="12" t="s">
        <v>26</v>
      </c>
      <c r="D30" s="14">
        <v>2486016.7799999998</v>
      </c>
      <c r="E30" s="15">
        <f t="shared" si="0"/>
        <v>2.3713626749641895E-2</v>
      </c>
      <c r="F30" s="16">
        <f t="shared" si="1"/>
        <v>92740.073153857316</v>
      </c>
      <c r="G30" s="18"/>
      <c r="H30" s="18">
        <f t="shared" si="2"/>
        <v>92740.073153857316</v>
      </c>
      <c r="I30" s="18"/>
      <c r="J30" s="18">
        <f t="shared" si="3"/>
        <v>-2078.7535946848684</v>
      </c>
      <c r="K30" s="18">
        <f t="shared" si="4"/>
        <v>90661.319559172451</v>
      </c>
    </row>
    <row r="31" spans="1:11" x14ac:dyDescent="0.25">
      <c r="A31" s="12">
        <v>62378</v>
      </c>
      <c r="B31" s="13" t="s">
        <v>38</v>
      </c>
      <c r="C31" s="12" t="s">
        <v>26</v>
      </c>
      <c r="D31" s="14">
        <v>8639911.8800000008</v>
      </c>
      <c r="E31" s="15">
        <f t="shared" si="0"/>
        <v>8.2414425807744079E-2</v>
      </c>
      <c r="F31" s="16">
        <f t="shared" si="1"/>
        <v>322309.19205383683</v>
      </c>
      <c r="G31" s="18"/>
      <c r="H31" s="18">
        <f t="shared" si="2"/>
        <v>322309.19205383683</v>
      </c>
      <c r="I31" s="18"/>
      <c r="J31" s="18">
        <f t="shared" si="3"/>
        <v>-7224.5079046934279</v>
      </c>
      <c r="K31" s="18">
        <f t="shared" si="4"/>
        <v>315084.6841491434</v>
      </c>
    </row>
    <row r="32" spans="1:11" x14ac:dyDescent="0.25">
      <c r="A32" s="12">
        <v>62379</v>
      </c>
      <c r="B32" s="13" t="s">
        <v>39</v>
      </c>
      <c r="C32" s="12" t="s">
        <v>26</v>
      </c>
      <c r="D32" s="14">
        <v>19826925.879999999</v>
      </c>
      <c r="E32" s="15">
        <f t="shared" si="0"/>
        <v>0.18912515944929995</v>
      </c>
      <c r="F32" s="16">
        <f t="shared" si="1"/>
        <v>739637.22663501371</v>
      </c>
      <c r="G32" s="18"/>
      <c r="H32" s="18">
        <f t="shared" si="2"/>
        <v>739637.22663501371</v>
      </c>
      <c r="I32" s="18"/>
      <c r="J32" s="18">
        <f t="shared" si="3"/>
        <v>-16578.847647440438</v>
      </c>
      <c r="K32" s="18">
        <f t="shared" si="4"/>
        <v>723058.37898757332</v>
      </c>
    </row>
    <row r="33" spans="1:15" x14ac:dyDescent="0.25">
      <c r="A33" s="12">
        <v>62380</v>
      </c>
      <c r="B33" s="13" t="s">
        <v>40</v>
      </c>
      <c r="C33" s="12" t="s">
        <v>26</v>
      </c>
      <c r="D33" s="14">
        <v>6773407.1200000001</v>
      </c>
      <c r="E33" s="15">
        <f t="shared" si="0"/>
        <v>6.4610202778698417E-2</v>
      </c>
      <c r="F33" s="16">
        <f t="shared" si="1"/>
        <v>252679.81972738661</v>
      </c>
      <c r="G33" s="18"/>
      <c r="H33" s="18">
        <f t="shared" si="2"/>
        <v>252679.81972738661</v>
      </c>
      <c r="I33" s="18"/>
      <c r="J33" s="18">
        <f t="shared" si="3"/>
        <v>-5663.7768949267038</v>
      </c>
      <c r="K33" s="18">
        <f t="shared" si="4"/>
        <v>247016.04283245991</v>
      </c>
    </row>
    <row r="34" spans="1:15" x14ac:dyDescent="0.25">
      <c r="A34" s="12">
        <v>62381</v>
      </c>
      <c r="B34" s="13" t="s">
        <v>41</v>
      </c>
      <c r="C34" s="12" t="s">
        <v>26</v>
      </c>
      <c r="D34" s="14">
        <v>3696028.95</v>
      </c>
      <c r="E34" s="15">
        <f t="shared" si="0"/>
        <v>3.525569564987846E-2</v>
      </c>
      <c r="F34" s="16">
        <f t="shared" si="1"/>
        <v>137879.19613389517</v>
      </c>
      <c r="G34" s="17">
        <f>'[1]Offene Umlagen'!Q406</f>
        <v>1</v>
      </c>
      <c r="H34" s="18">
        <f t="shared" si="2"/>
        <v>137878.19613389517</v>
      </c>
      <c r="I34" s="18">
        <v>0</v>
      </c>
      <c r="J34" s="18">
        <f t="shared" si="3"/>
        <v>-3090.5396647692137</v>
      </c>
      <c r="K34" s="18">
        <f t="shared" si="4"/>
        <v>134787.65646912594</v>
      </c>
    </row>
    <row r="35" spans="1:15" x14ac:dyDescent="0.25">
      <c r="A35" s="12">
        <v>62382</v>
      </c>
      <c r="B35" s="13" t="s">
        <v>42</v>
      </c>
      <c r="C35" s="12" t="s">
        <v>26</v>
      </c>
      <c r="D35" s="14">
        <v>5797516.1399999997</v>
      </c>
      <c r="E35" s="15">
        <f t="shared" si="0"/>
        <v>5.5301370016892899E-2</v>
      </c>
      <c r="F35" s="16">
        <f t="shared" si="1"/>
        <v>216274.51401766826</v>
      </c>
      <c r="G35" s="18"/>
      <c r="H35" s="18">
        <f t="shared" si="2"/>
        <v>216274.51401766826</v>
      </c>
      <c r="I35" s="18"/>
      <c r="J35" s="18">
        <f t="shared" si="3"/>
        <v>-4847.7579126672435</v>
      </c>
      <c r="K35" s="18">
        <f t="shared" si="4"/>
        <v>211426.75610500103</v>
      </c>
    </row>
    <row r="36" spans="1:15" x14ac:dyDescent="0.25">
      <c r="A36" s="12">
        <v>62383</v>
      </c>
      <c r="B36" s="13" t="s">
        <v>43</v>
      </c>
      <c r="C36" s="12" t="s">
        <v>26</v>
      </c>
      <c r="D36" s="14">
        <v>4229597.76</v>
      </c>
      <c r="E36" s="15">
        <f t="shared" si="0"/>
        <v>4.0345303937072155E-2</v>
      </c>
      <c r="F36" s="16">
        <f t="shared" si="1"/>
        <v>157783.81257498634</v>
      </c>
      <c r="G36" s="18"/>
      <c r="H36" s="18">
        <f t="shared" si="2"/>
        <v>157783.81257498634</v>
      </c>
      <c r="I36" s="18"/>
      <c r="J36" s="18">
        <f t="shared" si="3"/>
        <v>-3536.69839174258</v>
      </c>
      <c r="K36" s="18">
        <f t="shared" si="4"/>
        <v>154247.11418324377</v>
      </c>
    </row>
    <row r="37" spans="1:15" x14ac:dyDescent="0.25">
      <c r="A37" s="12">
        <v>62384</v>
      </c>
      <c r="B37" s="13" t="s">
        <v>44</v>
      </c>
      <c r="C37" s="12" t="s">
        <v>26</v>
      </c>
      <c r="D37" s="14">
        <v>3595744.55</v>
      </c>
      <c r="E37" s="15">
        <f t="shared" si="0"/>
        <v>3.4299102416259261E-2</v>
      </c>
      <c r="F37" s="16">
        <f t="shared" si="1"/>
        <v>134138.11817053938</v>
      </c>
      <c r="G37" s="17">
        <f>'[1]Offene Umlagen'!Q405</f>
        <v>1</v>
      </c>
      <c r="H37" s="18">
        <f t="shared" si="2"/>
        <v>134137.11817053938</v>
      </c>
      <c r="I37" s="18"/>
      <c r="J37" s="18">
        <f t="shared" si="3"/>
        <v>-3006.6840131630265</v>
      </c>
      <c r="K37" s="18">
        <f t="shared" si="4"/>
        <v>131130.43415737635</v>
      </c>
    </row>
    <row r="38" spans="1:15" x14ac:dyDescent="0.25">
      <c r="A38" s="12">
        <v>62385</v>
      </c>
      <c r="B38" s="13" t="s">
        <v>45</v>
      </c>
      <c r="C38" s="12" t="s">
        <v>26</v>
      </c>
      <c r="D38" s="14">
        <v>2606062.11</v>
      </c>
      <c r="E38" s="15">
        <f t="shared" si="0"/>
        <v>2.4858715620947741E-2</v>
      </c>
      <c r="F38" s="16">
        <f t="shared" si="1"/>
        <v>97218.326388326226</v>
      </c>
      <c r="G38" s="17">
        <f>'[1]Offene Umlagen'!Q404</f>
        <v>5</v>
      </c>
      <c r="H38" s="18">
        <f t="shared" si="2"/>
        <v>97213.326388326226</v>
      </c>
      <c r="I38" s="17">
        <f>H81</f>
        <v>56882</v>
      </c>
      <c r="J38" s="18">
        <f t="shared" si="3"/>
        <v>-2179.132909607526</v>
      </c>
      <c r="K38" s="18">
        <f t="shared" si="4"/>
        <v>151916.19347871872</v>
      </c>
      <c r="M38" s="20"/>
      <c r="N38" s="20"/>
      <c r="O38" s="20"/>
    </row>
    <row r="39" spans="1:15" x14ac:dyDescent="0.25">
      <c r="A39" s="12">
        <v>62386</v>
      </c>
      <c r="B39" s="13" t="s">
        <v>46</v>
      </c>
      <c r="C39" s="12" t="s">
        <v>26</v>
      </c>
      <c r="D39" s="14">
        <v>5462074.2999999998</v>
      </c>
      <c r="E39" s="15">
        <f t="shared" si="0"/>
        <v>5.2101656059220784E-2</v>
      </c>
      <c r="F39" s="16">
        <f t="shared" si="1"/>
        <v>203760.96180404868</v>
      </c>
      <c r="G39" s="17">
        <f>'[1]Offene Umlagen'!Q403</f>
        <v>5358</v>
      </c>
      <c r="H39" s="18">
        <f t="shared" si="2"/>
        <v>198402.96180404868</v>
      </c>
      <c r="I39" s="18"/>
      <c r="J39" s="18">
        <f t="shared" si="3"/>
        <v>-4567.2686833436564</v>
      </c>
      <c r="K39" s="18">
        <f t="shared" si="4"/>
        <v>193835.69312070502</v>
      </c>
    </row>
    <row r="40" spans="1:15" x14ac:dyDescent="0.25">
      <c r="A40" s="12">
        <v>62387</v>
      </c>
      <c r="B40" s="13" t="s">
        <v>47</v>
      </c>
      <c r="C40" s="12" t="s">
        <v>26</v>
      </c>
      <c r="D40" s="14">
        <v>2441439.19</v>
      </c>
      <c r="E40" s="15">
        <f t="shared" si="0"/>
        <v>2.3288409856834533E-2</v>
      </c>
      <c r="F40" s="16">
        <f t="shared" si="1"/>
        <v>91077.120195984433</v>
      </c>
      <c r="G40" s="18"/>
      <c r="H40" s="18">
        <f t="shared" si="2"/>
        <v>91077.120195984433</v>
      </c>
      <c r="I40" s="18"/>
      <c r="J40" s="18">
        <f t="shared" si="3"/>
        <v>-2041.4787757052122</v>
      </c>
      <c r="K40" s="18">
        <f t="shared" si="4"/>
        <v>89035.641420279222</v>
      </c>
    </row>
    <row r="41" spans="1:15" x14ac:dyDescent="0.25">
      <c r="A41" s="12">
        <v>62388</v>
      </c>
      <c r="B41" s="13" t="s">
        <v>48</v>
      </c>
      <c r="C41" s="12" t="s">
        <v>26</v>
      </c>
      <c r="D41" s="14">
        <v>3157164.47</v>
      </c>
      <c r="E41" s="15">
        <f t="shared" si="0"/>
        <v>3.0115573004624287E-2</v>
      </c>
      <c r="F41" s="16">
        <f t="shared" si="1"/>
        <v>117777.02639101223</v>
      </c>
      <c r="G41" s="17">
        <f>'[1]Offene Umlagen'!Q397+'[1]Offene Umlagen'!Q398+'[1]Offene Umlagen'!Q399+'[1]Offene Umlagen'!Q400+'[1]Offene Umlagen'!Q401+'[1]Offene Umlagen'!Q402+'[1]Offene Umlagen'!Q414</f>
        <v>75230</v>
      </c>
      <c r="H41" s="18">
        <f t="shared" si="2"/>
        <v>42547.02639101223</v>
      </c>
      <c r="I41" s="17">
        <v>0</v>
      </c>
      <c r="J41" s="18">
        <f t="shared" si="3"/>
        <v>-2639.9528127979283</v>
      </c>
      <c r="K41" s="18">
        <f t="shared" si="4"/>
        <v>39907.073578214302</v>
      </c>
    </row>
    <row r="42" spans="1:15" x14ac:dyDescent="0.25">
      <c r="A42" s="12">
        <v>62389</v>
      </c>
      <c r="B42" s="13" t="s">
        <v>49</v>
      </c>
      <c r="C42" s="12" t="s">
        <v>26</v>
      </c>
      <c r="D42" s="14">
        <v>4620082.51</v>
      </c>
      <c r="E42" s="15">
        <f t="shared" si="0"/>
        <v>4.4070061423595333E-2</v>
      </c>
      <c r="F42" s="16">
        <f t="shared" si="1"/>
        <v>172350.72321364493</v>
      </c>
      <c r="G42" s="17">
        <f>'[1]Offene Umlagen'!Q396</f>
        <v>1</v>
      </c>
      <c r="H42" s="18">
        <f t="shared" si="2"/>
        <v>172349.72321364493</v>
      </c>
      <c r="I42" s="18">
        <v>0</v>
      </c>
      <c r="J42" s="18">
        <f t="shared" si="3"/>
        <v>-3863.213314836592</v>
      </c>
      <c r="K42" s="18">
        <f t="shared" si="4"/>
        <v>168486.50989880835</v>
      </c>
    </row>
    <row r="43" spans="1:15" x14ac:dyDescent="0.25">
      <c r="A43" s="12">
        <v>62390</v>
      </c>
      <c r="B43" s="13" t="s">
        <v>50</v>
      </c>
      <c r="C43" s="12" t="s">
        <v>26</v>
      </c>
      <c r="D43" s="14">
        <v>4374140.42</v>
      </c>
      <c r="E43" s="15">
        <f t="shared" si="0"/>
        <v>4.1724068037224532E-2</v>
      </c>
      <c r="F43" s="16">
        <f t="shared" si="1"/>
        <v>163175.93099111915</v>
      </c>
      <c r="G43" s="18"/>
      <c r="H43" s="18">
        <f t="shared" si="2"/>
        <v>163175.93099111915</v>
      </c>
      <c r="I43" s="18"/>
      <c r="J43" s="18">
        <f t="shared" si="3"/>
        <v>-3657.5618454720893</v>
      </c>
      <c r="K43" s="18">
        <f t="shared" si="4"/>
        <v>159518.36914564707</v>
      </c>
    </row>
    <row r="44" spans="1:15" ht="15.75" thickBot="1" x14ac:dyDescent="0.3">
      <c r="A44" s="21"/>
      <c r="B44" s="22"/>
      <c r="C44" s="21"/>
      <c r="D44" s="23">
        <f t="shared" ref="D44:K44" si="5">SUM(D19:D43)</f>
        <v>104834946.00999999</v>
      </c>
      <c r="E44" s="24">
        <f t="shared" si="5"/>
        <v>1.0000000000000002</v>
      </c>
      <c r="F44" s="25">
        <f t="shared" si="5"/>
        <v>3910834.6493333331</v>
      </c>
      <c r="G44" s="26">
        <f t="shared" si="5"/>
        <v>120451</v>
      </c>
      <c r="H44" s="26">
        <f t="shared" si="5"/>
        <v>3790383.6493333331</v>
      </c>
      <c r="I44" s="26">
        <f t="shared" si="5"/>
        <v>58142</v>
      </c>
      <c r="J44" s="26">
        <f t="shared" si="5"/>
        <v>-87660.72</v>
      </c>
      <c r="K44" s="26">
        <f t="shared" si="5"/>
        <v>3760864.9293333339</v>
      </c>
    </row>
    <row r="45" spans="1:15" ht="15.75" thickTop="1" x14ac:dyDescent="0.25">
      <c r="K45" s="4"/>
    </row>
    <row r="46" spans="1:15" x14ac:dyDescent="0.25">
      <c r="F46" s="4"/>
      <c r="H46" s="28"/>
      <c r="K46" s="4">
        <f>K44-C15</f>
        <v>0</v>
      </c>
    </row>
    <row r="49" spans="1:5" x14ac:dyDescent="0.25">
      <c r="A49" s="30" t="s">
        <v>51</v>
      </c>
      <c r="B49" s="30"/>
      <c r="C49" s="30"/>
      <c r="D49" s="30"/>
      <c r="E49" s="30"/>
    </row>
    <row r="65" spans="8:8" x14ac:dyDescent="0.25">
      <c r="H65" s="27">
        <v>-87660.72</v>
      </c>
    </row>
    <row r="81" spans="8:8" x14ac:dyDescent="0.25">
      <c r="H81" s="27">
        <v>56882</v>
      </c>
    </row>
    <row r="82" spans="8:8" x14ac:dyDescent="0.25">
      <c r="H82" s="27">
        <v>1260</v>
      </c>
    </row>
    <row r="83" spans="8:8" x14ac:dyDescent="0.25">
      <c r="H83" s="8">
        <f>SUM(H81:H82)</f>
        <v>58142</v>
      </c>
    </row>
  </sheetData>
  <mergeCells count="2">
    <mergeCell ref="A1:N1"/>
    <mergeCell ref="A49:E49"/>
  </mergeCells>
  <pageMargins left="0.70866141732283472" right="0.70866141732283472" top="0.78740157480314965" bottom="0.78740157480314965" header="0.31496062992125984" footer="0.31496062992125984"/>
  <pageSetup paperSize="8" scale="85" fitToHeight="2" orientation="landscape"/>
  <rowBreaks count="1" manualBreakCount="1">
    <brk id="48" max="10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SO</vt:lpstr>
      <vt:lpstr>'Endabrechnung SHV SO'!Druckbereich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2025-06-05T14:33:08Z</cp:lastPrinted>
  <dcterms:created xsi:type="dcterms:W3CDTF">2025-06-05T14:31:11Z</dcterms:created>
  <dcterms:modified xsi:type="dcterms:W3CDTF">2025-08-05T09:59:42Z</dcterms:modified>
</cp:coreProperties>
</file>