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ahlen\Homepage\09 Wirtschaftsreferat\"/>
    </mc:Choice>
  </mc:AlternateContent>
  <xr:revisionPtr revIDLastSave="0" documentId="13_ncr:1_{23A08198-517C-4369-AF41-D89EEDDCB106}" xr6:coauthVersionLast="47" xr6:coauthVersionMax="47" xr10:uidLastSave="{00000000-0000-0000-0000-000000000000}"/>
  <bookViews>
    <workbookView xWindow="-28920" yWindow="-105" windowWidth="29040" windowHeight="17520" xr2:uid="{39DDCD5B-CDBA-4C18-B0B1-32C98CA605EA}"/>
  </bookViews>
  <sheets>
    <sheet name="Endabrechnung SHV Voitsberg" sheetId="1" r:id="rId1"/>
  </sheets>
  <externalReferences>
    <externalReference r:id="rId2"/>
  </externalReferences>
  <definedNames>
    <definedName name="_xlnm.Print_Area" localSheetId="0">'Endabrechnung SHV Voitsberg'!$A$1:$K$68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3" i="1" l="1"/>
  <c r="E24" i="1" s="1"/>
  <c r="J24" i="1" s="1"/>
  <c r="G30" i="1"/>
  <c r="G28" i="1"/>
  <c r="E26" i="1"/>
  <c r="J26" i="1" s="1"/>
  <c r="G21" i="1"/>
  <c r="I19" i="1"/>
  <c r="I33" i="1" s="1"/>
  <c r="G19" i="1"/>
  <c r="G33" i="1" s="1"/>
  <c r="J17" i="1"/>
  <c r="A13" i="1"/>
  <c r="E31" i="1" l="1"/>
  <c r="E29" i="1"/>
  <c r="E18" i="1"/>
  <c r="E20" i="1"/>
  <c r="J20" i="1" s="1"/>
  <c r="E27" i="1"/>
  <c r="J27" i="1" s="1"/>
  <c r="J31" i="1"/>
  <c r="E22" i="1"/>
  <c r="J22" i="1"/>
  <c r="E25" i="1"/>
  <c r="J25" i="1" s="1"/>
  <c r="J29" i="1"/>
  <c r="E32" i="1"/>
  <c r="J32" i="1" s="1"/>
  <c r="E23" i="1"/>
  <c r="J23" i="1" s="1"/>
  <c r="E30" i="1"/>
  <c r="J30" i="1" s="1"/>
  <c r="E19" i="1"/>
  <c r="J19" i="1" s="1"/>
  <c r="E21" i="1"/>
  <c r="J21" i="1" s="1"/>
  <c r="E28" i="1"/>
  <c r="J28" i="1" s="1"/>
  <c r="E33" i="1" l="1"/>
  <c r="F28" i="1"/>
  <c r="H28" i="1" s="1"/>
  <c r="K28" i="1" s="1"/>
  <c r="F21" i="1"/>
  <c r="H21" i="1" s="1"/>
  <c r="K21" i="1" s="1"/>
  <c r="F19" i="1"/>
  <c r="H19" i="1" s="1"/>
  <c r="K19" i="1" s="1"/>
  <c r="F30" i="1"/>
  <c r="H30" i="1" s="1"/>
  <c r="K30" i="1" s="1"/>
  <c r="F23" i="1"/>
  <c r="H23" i="1" s="1"/>
  <c r="K23" i="1" s="1"/>
  <c r="F32" i="1"/>
  <c r="H32" i="1" s="1"/>
  <c r="K32" i="1" s="1"/>
  <c r="F25" i="1"/>
  <c r="H25" i="1" s="1"/>
  <c r="K25" i="1" s="1"/>
  <c r="F26" i="1"/>
  <c r="H26" i="1" s="1"/>
  <c r="K26" i="1" s="1"/>
  <c r="F27" i="1"/>
  <c r="H27" i="1" s="1"/>
  <c r="K27" i="1" s="1"/>
  <c r="F20" i="1"/>
  <c r="H20" i="1" s="1"/>
  <c r="K20" i="1" s="1"/>
  <c r="F18" i="1"/>
  <c r="F31" i="1"/>
  <c r="H31" i="1" s="1"/>
  <c r="K31" i="1" s="1"/>
  <c r="F29" i="1"/>
  <c r="H29" i="1" s="1"/>
  <c r="K29" i="1" s="1"/>
  <c r="F22" i="1"/>
  <c r="H22" i="1" s="1"/>
  <c r="K22" i="1" s="1"/>
  <c r="F24" i="1"/>
  <c r="H24" i="1" s="1"/>
  <c r="K24" i="1" s="1"/>
  <c r="J18" i="1"/>
  <c r="J33" i="1" s="1"/>
  <c r="H18" i="1" l="1"/>
  <c r="F33" i="1"/>
  <c r="F35" i="1" s="1"/>
  <c r="K18" i="1" l="1"/>
  <c r="K33" i="1" s="1"/>
  <c r="K35" i="1" s="1"/>
  <c r="H33" i="1"/>
  <c r="H35" i="1" s="1"/>
</calcChain>
</file>

<file path=xl/sharedStrings.xml><?xml version="1.0" encoding="utf-8"?>
<sst xmlns="http://schemas.openxmlformats.org/spreadsheetml/2006/main" count="56" uniqueCount="40">
  <si>
    <t>Sozialhilfeverband Voitsberg</t>
  </si>
  <si>
    <t>Abrechnung</t>
  </si>
  <si>
    <t>Zahlungsmittel</t>
  </si>
  <si>
    <t>Ausgangwert Liquide Mittel per 31.12.2023</t>
  </si>
  <si>
    <t>Schlussrechnung Abteilung 6</t>
  </si>
  <si>
    <t>Schlussrechnung Abteilung 8</t>
  </si>
  <si>
    <t>Schlussrechnung Abteilung 11</t>
  </si>
  <si>
    <t>Zwischensumme I</t>
  </si>
  <si>
    <t>Abrechnung A8 (GSBG)</t>
  </si>
  <si>
    <t>Mehr-Weniger Rechnung lt. § 5 Abs 1 StSPLFG</t>
  </si>
  <si>
    <t>Zwischensumme III</t>
  </si>
  <si>
    <t>Offene Umlagen per 31.12.2023</t>
  </si>
  <si>
    <t>Endabrechnung SHV Voitsberg (Gesamt per 31.12.2023)</t>
  </si>
  <si>
    <t>Umlagenzahlung nach 31.12.2023 (Vorauszahlung im Sinne StSPLFG)</t>
  </si>
  <si>
    <t>Zu leistende Zahlungen (per Festsetzung der Abrechnung durch BH)</t>
  </si>
  <si>
    <t>GKZ</t>
  </si>
  <si>
    <t>Gemeindename</t>
  </si>
  <si>
    <t>Bezirk</t>
  </si>
  <si>
    <t>Finanzkraft 2021
für das Jahr 2023</t>
  </si>
  <si>
    <t>Anteil FK an Gesamter FK des Bezirks</t>
  </si>
  <si>
    <t>Entfallender Anteil an der Endabrechnung</t>
  </si>
  <si>
    <t>Forderung aus Umlage</t>
  </si>
  <si>
    <t>Forderung/ Verbindlichkeit je Gemeinde</t>
  </si>
  <si>
    <t>Zahlung Umlagen nach 31.12.2023</t>
  </si>
  <si>
    <t>Krottendorf-Gaisfeld</t>
  </si>
  <si>
    <t>Voitsberg</t>
  </si>
  <si>
    <t>Ligist</t>
  </si>
  <si>
    <t>Mooskirchen</t>
  </si>
  <si>
    <t>Rosental an der Kainach</t>
  </si>
  <si>
    <t>Sankt Martin am Wöllmißberg</t>
  </si>
  <si>
    <t>Stallhofen</t>
  </si>
  <si>
    <t>Bärnbach</t>
  </si>
  <si>
    <t>Edelschrott</t>
  </si>
  <si>
    <t>Geistthal-Södingberg</t>
  </si>
  <si>
    <t>Hirschegg-Pack</t>
  </si>
  <si>
    <t>Kainach bei Voitsberg</t>
  </si>
  <si>
    <t>Köflach</t>
  </si>
  <si>
    <t>Maria Lankowitz</t>
  </si>
  <si>
    <t>Söding-Sankt Johann</t>
  </si>
  <si>
    <t>Eingangsstück ABT07-155473/2024-230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</si>
</sst>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\ [$€-1]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0" fillId="3" borderId="0" xfId="0" applyNumberFormat="1" applyFill="1"/>
    <xf numFmtId="4" fontId="0" fillId="0" borderId="0" xfId="0" applyNumberFormat="1"/>
    <xf numFmtId="0" fontId="3" fillId="0" borderId="0" xfId="0" applyFont="1"/>
    <xf numFmtId="4" fontId="3" fillId="0" borderId="0" xfId="0" applyNumberFormat="1" applyFont="1"/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65" fontId="0" fillId="0" borderId="1" xfId="0" applyNumberFormat="1" applyBorder="1"/>
    <xf numFmtId="10" fontId="0" fillId="0" borderId="1" xfId="1" applyNumberFormat="1" applyFont="1" applyBorder="1"/>
    <xf numFmtId="164" fontId="2" fillId="0" borderId="1" xfId="0" applyNumberFormat="1" applyFont="1" applyBorder="1"/>
    <xf numFmtId="4" fontId="0" fillId="0" borderId="1" xfId="0" applyNumberFormat="1" applyBorder="1"/>
    <xf numFmtId="164" fontId="0" fillId="0" borderId="1" xfId="0" applyNumberFormat="1" applyBorder="1"/>
    <xf numFmtId="164" fontId="0" fillId="2" borderId="1" xfId="0" applyNumberFormat="1" applyFill="1" applyBorder="1"/>
    <xf numFmtId="0" fontId="0" fillId="2" borderId="0" xfId="0" applyFill="1"/>
    <xf numFmtId="164" fontId="5" fillId="2" borderId="1" xfId="0" applyNumberFormat="1" applyFont="1" applyFill="1" applyBorder="1"/>
    <xf numFmtId="0" fontId="0" fillId="0" borderId="2" xfId="0" applyBorder="1"/>
    <xf numFmtId="4" fontId="0" fillId="0" borderId="2" xfId="0" applyNumberFormat="1" applyBorder="1"/>
    <xf numFmtId="165" fontId="3" fillId="0" borderId="2" xfId="0" applyNumberFormat="1" applyFont="1" applyBorder="1"/>
    <xf numFmtId="10" fontId="3" fillId="0" borderId="2" xfId="0" applyNumberFormat="1" applyFont="1" applyBorder="1"/>
    <xf numFmtId="164" fontId="3" fillId="0" borderId="2" xfId="0" applyNumberFormat="1" applyFont="1" applyBorder="1"/>
    <xf numFmtId="4" fontId="3" fillId="0" borderId="2" xfId="0" applyNumberFormat="1" applyFont="1" applyBorder="1"/>
    <xf numFmtId="164" fontId="0" fillId="0" borderId="0" xfId="0" applyNumberFormat="1"/>
    <xf numFmtId="0" fontId="0" fillId="4" borderId="0" xfId="0" applyFill="1"/>
    <xf numFmtId="4" fontId="5" fillId="3" borderId="0" xfId="0" applyNumberFormat="1" applyFont="1" applyFill="1"/>
    <xf numFmtId="0" fontId="3" fillId="2" borderId="0" xfId="0" applyFont="1" applyFill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6</xdr:col>
      <xdr:colOff>186717</xdr:colOff>
      <xdr:row>53</xdr:row>
      <xdr:rowOff>19425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BF72DD2-6F15-439C-92E2-8D87D93A0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10500"/>
          <a:ext cx="10807092" cy="2686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31750</xdr:rowOff>
    </xdr:from>
    <xdr:to>
      <xdr:col>5</xdr:col>
      <xdr:colOff>867129</xdr:colOff>
      <xdr:row>67</xdr:row>
      <xdr:rowOff>89254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A275921-7937-457E-A0E5-6103CCC8B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699750"/>
          <a:ext cx="10115904" cy="25340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usgleich/01_Aufl&#246;sung%20Sozialhilfeverb&#228;nde/Schlussrechnung_SHV/01%20Schlussrechnung/Endabrechnung%20SHV%20202506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dabrechnung Übersicht"/>
      <sheetName val="Endabrechnung SHV DL"/>
      <sheetName val="Endabrechnung SHV GU"/>
      <sheetName val="Endabrechnung SHV Leibnitz"/>
      <sheetName val="Endabrechnung SHV Leoben"/>
      <sheetName val="Endabrechnung SHV Liezen"/>
      <sheetName val="Endabrechnung SHV Murau"/>
      <sheetName val="Endabrechnung SHV Voitsberg"/>
      <sheetName val="Endabrechnung SHV Weiz"/>
      <sheetName val="Endabrechnung SHV Murtal"/>
      <sheetName val="Endabrechnung SHV BM"/>
      <sheetName val="Endabrechnung SHV HF"/>
      <sheetName val="Endabrechnung SHV SO"/>
      <sheetName val="Offene Umlagen"/>
      <sheetName val="A6 End Sept-Dez 2023 SSOA "/>
      <sheetName val="A8_stat. Pflege Endabr 2023"/>
      <sheetName val="A11_Auszahlungen_§2 StPFLG"/>
      <sheetName val="GSBG_Guthaben_SHV"/>
      <sheetName val="JE 2023 GSBG"/>
      <sheetName val="§35a StPEG 09-12 2023"/>
    </sheetNames>
    <sheetDataSet>
      <sheetData sheetId="0"/>
      <sheetData sheetId="1">
        <row r="14">
          <cell r="A14" t="str">
            <v xml:space="preserve">Umlagenzahlung nach 31.12.2023 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4">
          <cell r="A14" t="str">
            <v>Nachlaufende Zahlungen - SHV im Jahr 2024</v>
          </cell>
        </row>
        <row r="19">
          <cell r="J19" t="str">
            <v>Abrechnung 2024 SHV</v>
          </cell>
        </row>
      </sheetData>
      <sheetData sheetId="9"/>
      <sheetData sheetId="10"/>
      <sheetData sheetId="11"/>
      <sheetData sheetId="12"/>
      <sheetData sheetId="13">
        <row r="3">
          <cell r="Q3">
            <v>110.9</v>
          </cell>
        </row>
        <row r="248">
          <cell r="Q248">
            <v>2356</v>
          </cell>
        </row>
        <row r="249">
          <cell r="Q249">
            <v>8798</v>
          </cell>
        </row>
        <row r="250">
          <cell r="Q250">
            <v>23825</v>
          </cell>
        </row>
        <row r="251">
          <cell r="Q251">
            <v>20596</v>
          </cell>
        </row>
        <row r="252">
          <cell r="Q252">
            <v>3650</v>
          </cell>
        </row>
        <row r="253">
          <cell r="Q253">
            <v>13628</v>
          </cell>
        </row>
        <row r="254">
          <cell r="Q254">
            <v>36907</v>
          </cell>
        </row>
        <row r="255">
          <cell r="Q255">
            <v>31905</v>
          </cell>
        </row>
        <row r="256">
          <cell r="Q256">
            <v>14852</v>
          </cell>
        </row>
        <row r="257">
          <cell r="Q257">
            <v>55449</v>
          </cell>
        </row>
        <row r="258">
          <cell r="Q258">
            <v>150164</v>
          </cell>
        </row>
        <row r="259">
          <cell r="Q259">
            <v>129813</v>
          </cell>
        </row>
        <row r="260">
          <cell r="Q260">
            <v>3650</v>
          </cell>
        </row>
        <row r="261">
          <cell r="Q261">
            <v>13628</v>
          </cell>
        </row>
        <row r="262">
          <cell r="Q262">
            <v>36907</v>
          </cell>
        </row>
        <row r="263">
          <cell r="Q263">
            <v>31905</v>
          </cell>
        </row>
        <row r="264">
          <cell r="Q264">
            <v>1172</v>
          </cell>
        </row>
        <row r="265">
          <cell r="Q265">
            <v>4377</v>
          </cell>
        </row>
        <row r="266">
          <cell r="Q266">
            <v>11853</v>
          </cell>
        </row>
        <row r="267">
          <cell r="Q267">
            <v>10247</v>
          </cell>
        </row>
      </sheetData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A81AD-951F-4F69-B4C9-ACE909EEE055}">
  <sheetPr>
    <tabColor theme="7" tint="0.79998168889431442"/>
    <pageSetUpPr fitToPage="1"/>
  </sheetPr>
  <dimension ref="A1:Q48"/>
  <sheetViews>
    <sheetView tabSelected="1" view="pageBreakPreview" zoomScale="90" zoomScaleNormal="90" zoomScaleSheetLayoutView="90" workbookViewId="0">
      <selection sqref="A1:N1"/>
    </sheetView>
  </sheetViews>
  <sheetFormatPr baseColWidth="10" defaultRowHeight="15" x14ac:dyDescent="0.25"/>
  <cols>
    <col min="1" max="1" width="61.5703125" bestFit="1" customWidth="1"/>
    <col min="2" max="2" width="27.7109375" style="4" bestFit="1" customWidth="1"/>
    <col min="3" max="3" width="14.28515625" bestFit="1" customWidth="1"/>
    <col min="4" max="4" width="23.7109375" bestFit="1" customWidth="1"/>
    <col min="6" max="6" width="20.5703125" bestFit="1" customWidth="1"/>
    <col min="7" max="7" width="24" bestFit="1" customWidth="1"/>
    <col min="8" max="8" width="16.140625" customWidth="1"/>
    <col min="9" max="10" width="15" customWidth="1"/>
    <col min="11" max="11" width="14.42578125" customWidth="1"/>
    <col min="20" max="20" width="41.5703125" customWidth="1"/>
    <col min="21" max="21" width="33.85546875" customWidth="1"/>
  </cols>
  <sheetData>
    <row r="1" spans="1:14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5">
      <c r="B2" s="1" t="s">
        <v>1</v>
      </c>
      <c r="C2" s="2" t="s">
        <v>2</v>
      </c>
    </row>
    <row r="3" spans="1:14" x14ac:dyDescent="0.25">
      <c r="A3" t="s">
        <v>3</v>
      </c>
      <c r="B3" s="3">
        <v>-3290857.75</v>
      </c>
      <c r="C3" s="4">
        <v>-3290857.75</v>
      </c>
    </row>
    <row r="4" spans="1:14" x14ac:dyDescent="0.25">
      <c r="A4" t="s">
        <v>4</v>
      </c>
      <c r="B4" s="3">
        <v>2706.16</v>
      </c>
      <c r="C4" s="4">
        <v>2706.16</v>
      </c>
    </row>
    <row r="5" spans="1:14" x14ac:dyDescent="0.25">
      <c r="A5" t="s">
        <v>5</v>
      </c>
      <c r="B5" s="3">
        <v>-505031.50999999989</v>
      </c>
      <c r="C5" s="4">
        <v>-505031.50999999989</v>
      </c>
    </row>
    <row r="6" spans="1:14" x14ac:dyDescent="0.25">
      <c r="A6" t="s">
        <v>6</v>
      </c>
      <c r="B6" s="3">
        <v>-1735062.4000000001</v>
      </c>
      <c r="C6" s="4">
        <v>-1735062.4000000001</v>
      </c>
    </row>
    <row r="7" spans="1:14" s="5" customFormat="1" x14ac:dyDescent="0.25">
      <c r="A7" s="5" t="s">
        <v>7</v>
      </c>
      <c r="B7" s="6">
        <v>-5528245.5</v>
      </c>
    </row>
    <row r="8" spans="1:14" x14ac:dyDescent="0.25">
      <c r="A8" t="s">
        <v>8</v>
      </c>
      <c r="B8" s="3">
        <v>1928969.8900000001</v>
      </c>
      <c r="C8" s="4">
        <v>1928969.8900000001</v>
      </c>
    </row>
    <row r="9" spans="1:14" x14ac:dyDescent="0.25">
      <c r="A9" t="s">
        <v>9</v>
      </c>
      <c r="B9" s="3">
        <v>0</v>
      </c>
    </row>
    <row r="10" spans="1:14" s="5" customFormat="1" x14ac:dyDescent="0.25">
      <c r="A10" s="5" t="s">
        <v>10</v>
      </c>
      <c r="B10" s="6">
        <v>-3599275.61</v>
      </c>
      <c r="J10"/>
    </row>
    <row r="11" spans="1:14" x14ac:dyDescent="0.25">
      <c r="A11" t="s">
        <v>11</v>
      </c>
      <c r="B11" s="3">
        <v>605682</v>
      </c>
      <c r="C11" s="4"/>
    </row>
    <row r="12" spans="1:14" s="5" customFormat="1" x14ac:dyDescent="0.25">
      <c r="A12" s="5" t="s">
        <v>12</v>
      </c>
      <c r="B12" s="6">
        <v>-2993593.61</v>
      </c>
      <c r="C12" s="6"/>
    </row>
    <row r="13" spans="1:14" s="5" customFormat="1" x14ac:dyDescent="0.25">
      <c r="A13" s="5" t="str">
        <f>'[1]Endabrechnung SHV Weiz'!A14</f>
        <v>Nachlaufende Zahlungen - SHV im Jahr 2024</v>
      </c>
      <c r="B13" s="3">
        <v>-7558.2</v>
      </c>
      <c r="C13" s="4">
        <v>-7558.2</v>
      </c>
    </row>
    <row r="14" spans="1:14" s="5" customFormat="1" x14ac:dyDescent="0.25">
      <c r="A14" t="s">
        <v>13</v>
      </c>
      <c r="B14" s="31">
        <v>227755</v>
      </c>
      <c r="C14" s="3">
        <v>227755</v>
      </c>
    </row>
    <row r="15" spans="1:14" s="5" customFormat="1" x14ac:dyDescent="0.25">
      <c r="A15" s="5" t="s">
        <v>14</v>
      </c>
      <c r="B15" s="6"/>
      <c r="C15" s="6">
        <v>-3379078.81</v>
      </c>
    </row>
    <row r="17" spans="1:17" s="13" customFormat="1" ht="43.5" customHeight="1" x14ac:dyDescent="0.25">
      <c r="A17" s="7" t="s">
        <v>15</v>
      </c>
      <c r="B17" s="8" t="s">
        <v>16</v>
      </c>
      <c r="C17" s="8" t="s">
        <v>17</v>
      </c>
      <c r="D17" s="9" t="s">
        <v>18</v>
      </c>
      <c r="E17" s="9" t="s">
        <v>19</v>
      </c>
      <c r="F17" s="9" t="s">
        <v>20</v>
      </c>
      <c r="G17" s="9" t="s">
        <v>21</v>
      </c>
      <c r="H17" s="9" t="s">
        <v>22</v>
      </c>
      <c r="I17" s="10" t="s">
        <v>23</v>
      </c>
      <c r="J17" s="10" t="str">
        <f>'[1]Endabrechnung SHV Weiz'!J19</f>
        <v>Abrechnung 2024 SHV</v>
      </c>
      <c r="K17" s="9" t="s">
        <v>22</v>
      </c>
      <c r="L17" s="11"/>
      <c r="M17" s="12"/>
      <c r="N17" s="12"/>
      <c r="O17" s="12"/>
      <c r="P17" s="12"/>
      <c r="Q17" s="12"/>
    </row>
    <row r="18" spans="1:17" x14ac:dyDescent="0.25">
      <c r="A18" s="14">
        <v>61611</v>
      </c>
      <c r="B18" s="14" t="s">
        <v>24</v>
      </c>
      <c r="C18" s="14" t="s">
        <v>25</v>
      </c>
      <c r="D18" s="15">
        <v>2681818.0299999998</v>
      </c>
      <c r="E18" s="16">
        <f>D18/D$33</f>
        <v>4.3530634261452386E-2</v>
      </c>
      <c r="F18" s="17">
        <f>B$12*E18</f>
        <v>-130313.02856433093</v>
      </c>
      <c r="G18" s="18"/>
      <c r="H18" s="19">
        <f>F18-G18</f>
        <v>-130313.02856433093</v>
      </c>
      <c r="I18" s="19"/>
      <c r="J18" s="19">
        <f>$B$13*E18</f>
        <v>-329.0132398749094</v>
      </c>
      <c r="K18" s="19">
        <f>H18+I18+J18</f>
        <v>-130642.04180420584</v>
      </c>
      <c r="L18" s="4"/>
    </row>
    <row r="19" spans="1:17" x14ac:dyDescent="0.25">
      <c r="A19" s="14">
        <v>61612</v>
      </c>
      <c r="B19" s="14" t="s">
        <v>26</v>
      </c>
      <c r="C19" s="14" t="s">
        <v>25</v>
      </c>
      <c r="D19" s="15">
        <v>3425978.5</v>
      </c>
      <c r="E19" s="16">
        <f t="shared" ref="E19:E32" si="0">D19/D$33</f>
        <v>5.5609670530516665E-2</v>
      </c>
      <c r="F19" s="17">
        <f t="shared" ref="F19:F32" si="1">B$12*E19</f>
        <v>-166472.75435435999</v>
      </c>
      <c r="G19" s="20">
        <f>'[1]Offene Umlagen'!Q252+'[1]Offene Umlagen'!Q253+'[1]Offene Umlagen'!Q254+'[1]Offene Umlagen'!Q255+'[1]Offene Umlagen'!Q260+'[1]Offene Umlagen'!Q261+'[1]Offene Umlagen'!Q262+'[1]Offene Umlagen'!Q263</f>
        <v>172180</v>
      </c>
      <c r="H19" s="19">
        <f t="shared" ref="H19:H32" si="2">F19-G19</f>
        <v>-338652.75435435999</v>
      </c>
      <c r="I19" s="20">
        <f>86090*2</f>
        <v>172180</v>
      </c>
      <c r="J19" s="19">
        <f t="shared" ref="J19:J32" si="3">$B$13*E19</f>
        <v>-420.30901180375105</v>
      </c>
      <c r="K19" s="19">
        <f t="shared" ref="K19:K32" si="4">H19+I19+J19</f>
        <v>-166893.06336616375</v>
      </c>
      <c r="L19" s="4"/>
      <c r="M19" s="21"/>
      <c r="N19" s="21"/>
      <c r="O19" s="21"/>
      <c r="P19" s="21"/>
    </row>
    <row r="20" spans="1:17" x14ac:dyDescent="0.25">
      <c r="A20" s="14">
        <v>61615</v>
      </c>
      <c r="B20" s="14" t="s">
        <v>27</v>
      </c>
      <c r="C20" s="14" t="s">
        <v>25</v>
      </c>
      <c r="D20" s="15">
        <v>2233689.86</v>
      </c>
      <c r="E20" s="16">
        <f t="shared" si="0"/>
        <v>3.6256724081005144E-2</v>
      </c>
      <c r="F20" s="17">
        <f t="shared" si="1"/>
        <v>-108537.89752843011</v>
      </c>
      <c r="G20" s="19"/>
      <c r="H20" s="19">
        <f t="shared" si="2"/>
        <v>-108537.89752843011</v>
      </c>
      <c r="I20" s="19"/>
      <c r="J20" s="19">
        <f t="shared" si="3"/>
        <v>-274.03557194905306</v>
      </c>
      <c r="K20" s="19">
        <f t="shared" si="4"/>
        <v>-108811.93310037916</v>
      </c>
      <c r="L20" s="4"/>
    </row>
    <row r="21" spans="1:17" x14ac:dyDescent="0.25">
      <c r="A21" s="14">
        <v>61618</v>
      </c>
      <c r="B21" s="14" t="s">
        <v>28</v>
      </c>
      <c r="C21" s="14" t="s">
        <v>25</v>
      </c>
      <c r="D21" s="15">
        <v>2197498.5</v>
      </c>
      <c r="E21" s="16">
        <f t="shared" si="0"/>
        <v>3.5669274508379013E-2</v>
      </c>
      <c r="F21" s="17">
        <f t="shared" si="1"/>
        <v>-106779.31224161931</v>
      </c>
      <c r="G21" s="20">
        <f>'[1]Offene Umlagen'!Q248+'[1]Offene Umlagen'!Q249+'[1]Offene Umlagen'!Q250+'[1]Offene Umlagen'!Q251</f>
        <v>55575</v>
      </c>
      <c r="H21" s="19">
        <f t="shared" si="2"/>
        <v>-162354.31224161931</v>
      </c>
      <c r="I21" s="20">
        <v>55575</v>
      </c>
      <c r="J21" s="19">
        <f t="shared" si="3"/>
        <v>-269.59551058923023</v>
      </c>
      <c r="K21" s="19">
        <f t="shared" si="4"/>
        <v>-107048.90775220854</v>
      </c>
      <c r="L21" s="4"/>
    </row>
    <row r="22" spans="1:17" x14ac:dyDescent="0.25">
      <c r="A22" s="14">
        <v>61621</v>
      </c>
      <c r="B22" s="14" t="s">
        <v>29</v>
      </c>
      <c r="C22" s="14" t="s">
        <v>25</v>
      </c>
      <c r="D22" s="15">
        <v>784030.4</v>
      </c>
      <c r="E22" s="16">
        <f t="shared" si="0"/>
        <v>1.2726195517546066E-2</v>
      </c>
      <c r="F22" s="17">
        <f t="shared" si="1"/>
        <v>-38097.057580936547</v>
      </c>
      <c r="G22" s="19"/>
      <c r="H22" s="19">
        <f t="shared" si="2"/>
        <v>-38097.057580936547</v>
      </c>
      <c r="I22" s="19"/>
      <c r="J22" s="19">
        <f t="shared" si="3"/>
        <v>-96.187130960716672</v>
      </c>
      <c r="K22" s="19">
        <f t="shared" si="4"/>
        <v>-38193.244711897263</v>
      </c>
      <c r="L22" s="4"/>
    </row>
    <row r="23" spans="1:17" x14ac:dyDescent="0.25">
      <c r="A23" s="14">
        <v>61624</v>
      </c>
      <c r="B23" s="14" t="s">
        <v>30</v>
      </c>
      <c r="C23" s="14" t="s">
        <v>25</v>
      </c>
      <c r="D23" s="15">
        <v>3208175.04</v>
      </c>
      <c r="E23" s="16">
        <f t="shared" si="0"/>
        <v>5.207433642056631E-2</v>
      </c>
      <c r="F23" s="17">
        <f t="shared" si="1"/>
        <v>-155889.40075359758</v>
      </c>
      <c r="G23" s="19"/>
      <c r="H23" s="19">
        <f t="shared" si="2"/>
        <v>-155889.40075359758</v>
      </c>
      <c r="I23" s="19"/>
      <c r="J23" s="19">
        <f t="shared" si="3"/>
        <v>-393.58824953392428</v>
      </c>
      <c r="K23" s="19">
        <f t="shared" si="4"/>
        <v>-156282.98900313152</v>
      </c>
      <c r="L23" s="4"/>
    </row>
    <row r="24" spans="1:17" x14ac:dyDescent="0.25">
      <c r="A24" s="14">
        <v>61625</v>
      </c>
      <c r="B24" s="14" t="s">
        <v>25</v>
      </c>
      <c r="C24" s="14" t="s">
        <v>25</v>
      </c>
      <c r="D24" s="15">
        <v>13064287.470000001</v>
      </c>
      <c r="E24" s="16">
        <f t="shared" si="0"/>
        <v>0.2120564159765326</v>
      </c>
      <c r="F24" s="17">
        <f t="shared" si="1"/>
        <v>-634810.73182684986</v>
      </c>
      <c r="G24" s="19"/>
      <c r="H24" s="19">
        <f t="shared" si="2"/>
        <v>-634810.73182684986</v>
      </c>
      <c r="I24" s="19"/>
      <c r="J24" s="19">
        <f t="shared" si="3"/>
        <v>-1602.7648032338286</v>
      </c>
      <c r="K24" s="19">
        <f t="shared" si="4"/>
        <v>-636413.49663008365</v>
      </c>
      <c r="L24" s="4"/>
    </row>
    <row r="25" spans="1:17" x14ac:dyDescent="0.25">
      <c r="A25" s="14">
        <v>61626</v>
      </c>
      <c r="B25" s="14" t="s">
        <v>31</v>
      </c>
      <c r="C25" s="14" t="s">
        <v>25</v>
      </c>
      <c r="D25" s="15">
        <v>6590873.4900000002</v>
      </c>
      <c r="E25" s="16">
        <f t="shared" si="0"/>
        <v>0.10698149544348177</v>
      </c>
      <c r="F25" s="17">
        <f t="shared" si="1"/>
        <v>-320259.12114785117</v>
      </c>
      <c r="G25" s="19"/>
      <c r="H25" s="19">
        <f t="shared" si="2"/>
        <v>-320259.12114785117</v>
      </c>
      <c r="I25" s="19"/>
      <c r="J25" s="19">
        <f t="shared" si="3"/>
        <v>-808.58753886092393</v>
      </c>
      <c r="K25" s="19">
        <f t="shared" si="4"/>
        <v>-321067.70868671208</v>
      </c>
      <c r="L25" s="4"/>
    </row>
    <row r="26" spans="1:17" x14ac:dyDescent="0.25">
      <c r="A26" s="14">
        <v>61627</v>
      </c>
      <c r="B26" s="14" t="s">
        <v>32</v>
      </c>
      <c r="C26" s="14" t="s">
        <v>25</v>
      </c>
      <c r="D26" s="15">
        <v>1769142.49</v>
      </c>
      <c r="E26" s="16">
        <f t="shared" si="0"/>
        <v>2.8716301340022385E-2</v>
      </c>
      <c r="F26" s="17">
        <f t="shared" si="1"/>
        <v>-85964.936194325448</v>
      </c>
      <c r="G26" s="19"/>
      <c r="H26" s="19">
        <f t="shared" si="2"/>
        <v>-85964.936194325448</v>
      </c>
      <c r="I26" s="19"/>
      <c r="J26" s="19">
        <f t="shared" si="3"/>
        <v>-217.04354878815718</v>
      </c>
      <c r="K26" s="19">
        <f t="shared" si="4"/>
        <v>-86181.97974311361</v>
      </c>
      <c r="L26" s="4"/>
    </row>
    <row r="27" spans="1:17" x14ac:dyDescent="0.25">
      <c r="A27" s="14">
        <v>61628</v>
      </c>
      <c r="B27" s="14" t="s">
        <v>33</v>
      </c>
      <c r="C27" s="14" t="s">
        <v>25</v>
      </c>
      <c r="D27" s="15">
        <v>1420400.42</v>
      </c>
      <c r="E27" s="16">
        <f t="shared" si="0"/>
        <v>2.3055602765051645E-2</v>
      </c>
      <c r="F27" s="17">
        <f t="shared" si="1"/>
        <v>-69019.105112156933</v>
      </c>
      <c r="G27" s="19"/>
      <c r="H27" s="19">
        <f t="shared" si="2"/>
        <v>-69019.105112156933</v>
      </c>
      <c r="I27" s="19"/>
      <c r="J27" s="19">
        <f t="shared" si="3"/>
        <v>-174.25885681881334</v>
      </c>
      <c r="K27" s="19">
        <f t="shared" si="4"/>
        <v>-69193.36396897574</v>
      </c>
      <c r="L27" s="4"/>
    </row>
    <row r="28" spans="1:17" x14ac:dyDescent="0.25">
      <c r="A28" s="14">
        <v>61629</v>
      </c>
      <c r="B28" s="14" t="s">
        <v>34</v>
      </c>
      <c r="C28" s="14" t="s">
        <v>25</v>
      </c>
      <c r="D28" s="15">
        <v>1077259.32</v>
      </c>
      <c r="E28" s="16">
        <f t="shared" si="0"/>
        <v>1.7485817806833413E-2</v>
      </c>
      <c r="F28" s="17">
        <f t="shared" si="1"/>
        <v>-52345.43245216072</v>
      </c>
      <c r="G28" s="20">
        <f>'[1]Offene Umlagen'!Q264+'[1]Offene Umlagen'!Q265+'[1]Offene Umlagen'!Q267+'[1]Offene Umlagen'!Q266</f>
        <v>27649</v>
      </c>
      <c r="H28" s="19">
        <f t="shared" si="2"/>
        <v>-79994.43245216072</v>
      </c>
      <c r="I28" s="22">
        <v>0</v>
      </c>
      <c r="J28" s="19">
        <f t="shared" si="3"/>
        <v>-132.16130814760831</v>
      </c>
      <c r="K28" s="19">
        <f t="shared" si="4"/>
        <v>-80126.593760308329</v>
      </c>
      <c r="L28" s="4"/>
    </row>
    <row r="29" spans="1:17" x14ac:dyDescent="0.25">
      <c r="A29" s="14">
        <v>61630</v>
      </c>
      <c r="B29" s="14" t="s">
        <v>35</v>
      </c>
      <c r="C29" s="14" t="s">
        <v>25</v>
      </c>
      <c r="D29" s="15">
        <v>1572169.55</v>
      </c>
      <c r="E29" s="16">
        <f t="shared" si="0"/>
        <v>2.5519083290689259E-2</v>
      </c>
      <c r="F29" s="17">
        <f t="shared" si="1"/>
        <v>-76393.764672065139</v>
      </c>
      <c r="G29" s="19"/>
      <c r="H29" s="19">
        <f t="shared" si="2"/>
        <v>-76393.764672065139</v>
      </c>
      <c r="I29" s="19"/>
      <c r="J29" s="19">
        <f t="shared" si="3"/>
        <v>-192.87833532768755</v>
      </c>
      <c r="K29" s="19">
        <f t="shared" si="4"/>
        <v>-76586.64300739282</v>
      </c>
      <c r="L29" s="4"/>
    </row>
    <row r="30" spans="1:17" x14ac:dyDescent="0.25">
      <c r="A30" s="14">
        <v>61631</v>
      </c>
      <c r="B30" s="14" t="s">
        <v>36</v>
      </c>
      <c r="C30" s="14" t="s">
        <v>25</v>
      </c>
      <c r="D30" s="15">
        <v>13909553.640000001</v>
      </c>
      <c r="E30" s="16">
        <f t="shared" si="0"/>
        <v>0.22577657599046488</v>
      </c>
      <c r="F30" s="17">
        <f t="shared" si="1"/>
        <v>-675883.31517273502</v>
      </c>
      <c r="G30" s="20">
        <f>'[1]Offene Umlagen'!Q256+'[1]Offene Umlagen'!Q257+'[1]Offene Umlagen'!Q258+'[1]Offene Umlagen'!Q259</f>
        <v>350278</v>
      </c>
      <c r="H30" s="19">
        <f t="shared" si="2"/>
        <v>-1026161.315172735</v>
      </c>
      <c r="I30" s="20">
        <v>0</v>
      </c>
      <c r="J30" s="19">
        <f t="shared" si="3"/>
        <v>-1706.4645166511316</v>
      </c>
      <c r="K30" s="19">
        <f t="shared" si="4"/>
        <v>-1027867.7796893861</v>
      </c>
      <c r="L30" s="4"/>
    </row>
    <row r="31" spans="1:17" x14ac:dyDescent="0.25">
      <c r="A31" s="14">
        <v>61632</v>
      </c>
      <c r="B31" s="14" t="s">
        <v>37</v>
      </c>
      <c r="C31" s="14" t="s">
        <v>25</v>
      </c>
      <c r="D31" s="15">
        <v>2852252.81</v>
      </c>
      <c r="E31" s="16">
        <f t="shared" si="0"/>
        <v>4.6297091191272906E-2</v>
      </c>
      <c r="F31" s="17">
        <f t="shared" si="1"/>
        <v>-138594.67635178185</v>
      </c>
      <c r="G31" s="19"/>
      <c r="H31" s="19">
        <f t="shared" si="2"/>
        <v>-138594.67635178185</v>
      </c>
      <c r="I31" s="19"/>
      <c r="J31" s="19">
        <f t="shared" si="3"/>
        <v>-349.92267464187887</v>
      </c>
      <c r="K31" s="19">
        <f t="shared" si="4"/>
        <v>-138944.59902642373</v>
      </c>
      <c r="L31" s="4"/>
    </row>
    <row r="32" spans="1:17" x14ac:dyDescent="0.25">
      <c r="A32" s="14">
        <v>61633</v>
      </c>
      <c r="B32" s="14" t="s">
        <v>38</v>
      </c>
      <c r="C32" s="14" t="s">
        <v>25</v>
      </c>
      <c r="D32" s="15">
        <v>4820473.3899999997</v>
      </c>
      <c r="E32" s="16">
        <f t="shared" si="0"/>
        <v>7.8244780876185513E-2</v>
      </c>
      <c r="F32" s="17">
        <f t="shared" si="1"/>
        <v>-234233.07604679913</v>
      </c>
      <c r="G32" s="19"/>
      <c r="H32" s="19">
        <f t="shared" si="2"/>
        <v>-234233.07604679913</v>
      </c>
      <c r="I32" s="19"/>
      <c r="J32" s="19">
        <f t="shared" si="3"/>
        <v>-591.38970281838533</v>
      </c>
      <c r="K32" s="19">
        <f t="shared" si="4"/>
        <v>-234824.46574961752</v>
      </c>
      <c r="L32" s="4"/>
    </row>
    <row r="33" spans="1:11" ht="15.75" thickBot="1" x14ac:dyDescent="0.3">
      <c r="A33" s="23"/>
      <c r="B33" s="24"/>
      <c r="C33" s="23"/>
      <c r="D33" s="25">
        <f t="shared" ref="D33:K33" si="5">SUM(D18:D32)</f>
        <v>61607602.910000004</v>
      </c>
      <c r="E33" s="26">
        <f t="shared" si="5"/>
        <v>1</v>
      </c>
      <c r="F33" s="27">
        <f t="shared" si="5"/>
        <v>-2993593.61</v>
      </c>
      <c r="G33" s="28">
        <f t="shared" si="5"/>
        <v>605682</v>
      </c>
      <c r="H33" s="27">
        <f>SUM(H18:H32)</f>
        <v>-3599275.6100000003</v>
      </c>
      <c r="I33" s="27">
        <f>SUM(I18:I32)</f>
        <v>227755</v>
      </c>
      <c r="J33" s="27">
        <f>SUM(J18:J32)</f>
        <v>-7558.1999999999989</v>
      </c>
      <c r="K33" s="27">
        <f t="shared" si="5"/>
        <v>-3379078.81</v>
      </c>
    </row>
    <row r="34" spans="1:11" ht="15.75" thickTop="1" x14ac:dyDescent="0.25"/>
    <row r="35" spans="1:11" x14ac:dyDescent="0.25">
      <c r="F35" s="29">
        <f>F33-B12</f>
        <v>0</v>
      </c>
      <c r="H35" s="29">
        <f>H33-B10</f>
        <v>0</v>
      </c>
      <c r="K35" s="4">
        <f>K33-C15</f>
        <v>0</v>
      </c>
    </row>
    <row r="38" spans="1:11" x14ac:dyDescent="0.25">
      <c r="A38" s="30" t="s">
        <v>39</v>
      </c>
    </row>
    <row r="48" spans="1:11" x14ac:dyDescent="0.25">
      <c r="G48" s="3">
        <v>7558.2</v>
      </c>
    </row>
  </sheetData>
  <mergeCells count="1">
    <mergeCell ref="A1:N1"/>
  </mergeCells>
  <pageMargins left="0.70866141732283472" right="0.70866141732283472" top="0.78740157480314965" bottom="0.78740157480314965" header="0.31496062992125984" footer="0.31496062992125984"/>
  <pageSetup paperSize="8" scale="7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Endabrechnung SHV Voitsberg</vt:lpstr>
      <vt:lpstr>'Endabrechnung SHV Voitsberg'!Druckbereich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Hörmann Hans-Jörg</dc:creator>
  <cp:lastModifiedBy>Hütter Michaela</cp:lastModifiedBy>
  <cp:lastPrinted>2025-08-04T09:55:46Z</cp:lastPrinted>
  <dcterms:created xsi:type="dcterms:W3CDTF">2025-06-05T13:58:21Z</dcterms:created>
  <dcterms:modified xsi:type="dcterms:W3CDTF">2025-12-04T09:20:55Z</dcterms:modified>
</cp:coreProperties>
</file>