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Finanzausgleich\01_Auflösung Sozialhilfeverbände\Schlussrechnung_SHV\621 Endabrechnung Bruck-Mürzzuschlag\02 Final\"/>
    </mc:Choice>
  </mc:AlternateContent>
  <xr:revisionPtr revIDLastSave="0" documentId="13_ncr:1_{688E1B67-1687-4F01-8C12-717EE2507059}" xr6:coauthVersionLast="47" xr6:coauthVersionMax="47" xr10:uidLastSave="{00000000-0000-0000-0000-000000000000}"/>
  <bookViews>
    <workbookView xWindow="-28965" yWindow="-1905" windowWidth="29130" windowHeight="17610" xr2:uid="{9DD1D543-99BF-444E-85C1-916863376E5C}"/>
  </bookViews>
  <sheets>
    <sheet name="Endabrechnung SHV BM" sheetId="1" r:id="rId1"/>
  </sheets>
  <externalReferences>
    <externalReference r:id="rId2"/>
  </externalReferences>
  <definedNames>
    <definedName name="_xlnm.Print_Area" localSheetId="0">'Endabrechnung SHV BM'!$A$1:$K$58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5" i="1" l="1"/>
  <c r="I38" i="1"/>
  <c r="D38" i="1"/>
  <c r="E37" i="1" s="1"/>
  <c r="G37" i="1"/>
  <c r="G36" i="1"/>
  <c r="E36" i="1"/>
  <c r="E35" i="1"/>
  <c r="E34" i="1"/>
  <c r="E33" i="1"/>
  <c r="G32" i="1"/>
  <c r="E31" i="1"/>
  <c r="E29" i="1"/>
  <c r="E28" i="1"/>
  <c r="G27" i="1"/>
  <c r="E27" i="1"/>
  <c r="G26" i="1"/>
  <c r="E26" i="1"/>
  <c r="G25" i="1"/>
  <c r="E25" i="1"/>
  <c r="E24" i="1"/>
  <c r="E23" i="1"/>
  <c r="G22" i="1"/>
  <c r="E22" i="1"/>
  <c r="E20" i="1"/>
  <c r="E19" i="1"/>
  <c r="J18" i="1"/>
  <c r="A13" i="1"/>
  <c r="G38" i="1" l="1"/>
  <c r="J23" i="1"/>
  <c r="J26" i="1"/>
  <c r="J34" i="1"/>
  <c r="J27" i="1"/>
  <c r="J25" i="1"/>
  <c r="J31" i="1"/>
  <c r="J19" i="1"/>
  <c r="J36" i="1"/>
  <c r="J29" i="1"/>
  <c r="J20" i="1"/>
  <c r="J22" i="1"/>
  <c r="J33" i="1"/>
  <c r="J24" i="1"/>
  <c r="J37" i="1"/>
  <c r="J35" i="1"/>
  <c r="J28" i="1"/>
  <c r="F35" i="1"/>
  <c r="H35" i="1" s="1"/>
  <c r="K35" i="1" s="1"/>
  <c r="F37" i="1"/>
  <c r="H37" i="1" s="1"/>
  <c r="K37" i="1" s="1"/>
  <c r="F27" i="1"/>
  <c r="H27" i="1" s="1"/>
  <c r="F28" i="1"/>
  <c r="H28" i="1" s="1"/>
  <c r="F23" i="1"/>
  <c r="H23" i="1" s="1"/>
  <c r="K23" i="1" s="1"/>
  <c r="F34" i="1"/>
  <c r="H34" i="1" s="1"/>
  <c r="K34" i="1" s="1"/>
  <c r="F25" i="1"/>
  <c r="H25" i="1" s="1"/>
  <c r="K25" i="1" s="1"/>
  <c r="F36" i="1"/>
  <c r="H36" i="1" s="1"/>
  <c r="K36" i="1" s="1"/>
  <c r="F29" i="1"/>
  <c r="H29" i="1" s="1"/>
  <c r="F26" i="1"/>
  <c r="H26" i="1" s="1"/>
  <c r="K26" i="1" s="1"/>
  <c r="F22" i="1"/>
  <c r="H22" i="1" s="1"/>
  <c r="F31" i="1"/>
  <c r="H31" i="1" s="1"/>
  <c r="F20" i="1"/>
  <c r="H20" i="1" s="1"/>
  <c r="F33" i="1"/>
  <c r="H33" i="1" s="1"/>
  <c r="F19" i="1"/>
  <c r="F24" i="1"/>
  <c r="H24" i="1" s="1"/>
  <c r="E32" i="1"/>
  <c r="J32" i="1" s="1"/>
  <c r="E21" i="1"/>
  <c r="J21" i="1" s="1"/>
  <c r="E30" i="1"/>
  <c r="F30" i="1" s="1"/>
  <c r="H30" i="1" s="1"/>
  <c r="K31" i="1" l="1"/>
  <c r="K24" i="1"/>
  <c r="K33" i="1"/>
  <c r="K20" i="1"/>
  <c r="K22" i="1"/>
  <c r="K29" i="1"/>
  <c r="E38" i="1"/>
  <c r="F32" i="1"/>
  <c r="H32" i="1" s="1"/>
  <c r="K32" i="1" s="1"/>
  <c r="H19" i="1"/>
  <c r="K28" i="1"/>
  <c r="K27" i="1"/>
  <c r="F21" i="1"/>
  <c r="H21" i="1" s="1"/>
  <c r="K21" i="1" s="1"/>
  <c r="J30" i="1"/>
  <c r="K30" i="1" s="1"/>
  <c r="F38" i="1" l="1"/>
  <c r="J38" i="1"/>
  <c r="H38" i="1"/>
  <c r="K19" i="1"/>
  <c r="K38" i="1" s="1"/>
</calcChain>
</file>

<file path=xl/sharedStrings.xml><?xml version="1.0" encoding="utf-8"?>
<sst xmlns="http://schemas.openxmlformats.org/spreadsheetml/2006/main" count="64" uniqueCount="45">
  <si>
    <t>Sozialhilfeverband Bruck-Mürzzuschlag</t>
  </si>
  <si>
    <t>Abrechnung</t>
  </si>
  <si>
    <t>Zahlungsmittel</t>
  </si>
  <si>
    <t>Ausgangwert Liquide Mittel per 31.12.2023</t>
  </si>
  <si>
    <t>Schlussrechnung Abteilung 6</t>
  </si>
  <si>
    <t>Schlussrechnung Abteilung 8</t>
  </si>
  <si>
    <t>Schlussrechnung Abteilung 11</t>
  </si>
  <si>
    <t>Zwischensumme I</t>
  </si>
  <si>
    <t>Abrechnung A8 (GSBG)</t>
  </si>
  <si>
    <t>Mehr-Weniger Rechnung lt. § 5 Abs 1 StSPLFG</t>
  </si>
  <si>
    <t>Zwischensumme II</t>
  </si>
  <si>
    <t>Offene Umlagen per 31.12.2023</t>
  </si>
  <si>
    <t>Endabrechnung SHV BM (Gesamt per 31.12.2023)</t>
  </si>
  <si>
    <t>Umlagenzahlung nach 31.12.2023 ( Vorauszahlung im Sinne StSPLFG)</t>
  </si>
  <si>
    <t>Zu leistende Zahlungen (per Festsetzung der Abrechnung durch BH)</t>
  </si>
  <si>
    <t>GKZ</t>
  </si>
  <si>
    <t>Gemeindename</t>
  </si>
  <si>
    <t>Bezirk</t>
  </si>
  <si>
    <t>Finanzkraft 2021
für das Jahr 2023</t>
  </si>
  <si>
    <t>Anteil FK an Gesamter FK des Bezirks</t>
  </si>
  <si>
    <t>Entfallender Anteil an der Endabrechnung</t>
  </si>
  <si>
    <t>Forderung aus Umlage</t>
  </si>
  <si>
    <t>Forderung/ Verbindlichkeit je Gemeinde</t>
  </si>
  <si>
    <t>Zahlung Umlagen nach 31.12.2023</t>
  </si>
  <si>
    <t>Breitenau am Hochlantsch</t>
  </si>
  <si>
    <t>Bruck-Mürzzuschlag</t>
  </si>
  <si>
    <t>Krieglach</t>
  </si>
  <si>
    <t>Langenwang</t>
  </si>
  <si>
    <t>Pernegg an der Mur</t>
  </si>
  <si>
    <t>Sankt Lorenzen im Mürztal</t>
  </si>
  <si>
    <t xml:space="preserve">Spital am Semmering </t>
  </si>
  <si>
    <t>Stanz im Mürztal</t>
  </si>
  <si>
    <t>Turnau</t>
  </si>
  <si>
    <t>Aflenz</t>
  </si>
  <si>
    <t>Bruck an der Mur</t>
  </si>
  <si>
    <t>Kapfenberg</t>
  </si>
  <si>
    <t>Kindberg</t>
  </si>
  <si>
    <t>Mariazell</t>
  </si>
  <si>
    <t>Mürzzuschlag</t>
  </si>
  <si>
    <t>Neuberg an der Mürz</t>
  </si>
  <si>
    <t>Sankt Barbara im Mürztal</t>
  </si>
  <si>
    <t>Sankt Marein im Mürztal</t>
  </si>
  <si>
    <t>Thörl</t>
  </si>
  <si>
    <t>Tragöß-Sankt Katharein</t>
  </si>
  <si>
    <t>Eingangsstück ABT07-155473/2024-230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</si>
</sst>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€&quot;\ * #,##0.00_-;\-&quot;€&quot;\ * #,##0.00_-;_-&quot;€&quot;\ * &quot;-&quot;??_-;_-@_-"/>
    <numFmt numFmtId="164" formatCode="#,##0.00_ ;[Red]\-#,##0.00\ "/>
    <numFmt numFmtId="165" formatCode="#,##0.00\ [$€-1]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0" fillId="3" borderId="0" xfId="0" applyNumberFormat="1" applyFill="1"/>
    <xf numFmtId="4" fontId="0" fillId="0" borderId="0" xfId="0" applyNumberFormat="1"/>
    <xf numFmtId="0" fontId="2" fillId="0" borderId="0" xfId="0" applyFont="1"/>
    <xf numFmtId="4" fontId="2" fillId="0" borderId="0" xfId="0" applyNumberFormat="1" applyFont="1"/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4" fontId="2" fillId="4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/>
    <xf numFmtId="4" fontId="0" fillId="0" borderId="1" xfId="0" applyNumberFormat="1" applyBorder="1"/>
    <xf numFmtId="165" fontId="0" fillId="0" borderId="1" xfId="0" applyNumberFormat="1" applyBorder="1"/>
    <xf numFmtId="10" fontId="0" fillId="0" borderId="1" xfId="2" applyNumberFormat="1" applyFont="1" applyBorder="1"/>
    <xf numFmtId="164" fontId="4" fillId="0" borderId="1" xfId="0" applyNumberFormat="1" applyFont="1" applyBorder="1"/>
    <xf numFmtId="164" fontId="0" fillId="0" borderId="1" xfId="0" applyNumberFormat="1" applyBorder="1"/>
    <xf numFmtId="164" fontId="0" fillId="2" borderId="1" xfId="0" applyNumberFormat="1" applyFill="1" applyBorder="1"/>
    <xf numFmtId="0" fontId="0" fillId="2" borderId="0" xfId="0" applyFill="1"/>
    <xf numFmtId="0" fontId="0" fillId="0" borderId="2" xfId="0" applyBorder="1"/>
    <xf numFmtId="4" fontId="0" fillId="0" borderId="2" xfId="0" applyNumberFormat="1" applyBorder="1"/>
    <xf numFmtId="165" fontId="2" fillId="0" borderId="2" xfId="0" applyNumberFormat="1" applyFont="1" applyBorder="1"/>
    <xf numFmtId="10" fontId="2" fillId="0" borderId="2" xfId="0" applyNumberFormat="1" applyFont="1" applyBorder="1"/>
    <xf numFmtId="164" fontId="2" fillId="0" borderId="2" xfId="0" applyNumberFormat="1" applyFont="1" applyBorder="1"/>
    <xf numFmtId="4" fontId="2" fillId="0" borderId="2" xfId="0" applyNumberFormat="1" applyFont="1" applyBorder="1"/>
    <xf numFmtId="4" fontId="2" fillId="2" borderId="0" xfId="0" applyNumberFormat="1" applyFont="1" applyFill="1"/>
    <xf numFmtId="0" fontId="2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42</xdr:row>
      <xdr:rowOff>0</xdr:rowOff>
    </xdr:from>
    <xdr:to>
      <xdr:col>5</xdr:col>
      <xdr:colOff>1064817</xdr:colOff>
      <xdr:row>57</xdr:row>
      <xdr:rowOff>181399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CF2A26F-EF1C-482E-AE60-263F72CCA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382000"/>
          <a:ext cx="11056542" cy="30388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zausgleich/01_Aufl&#246;sung%20Sozialhilfeverb&#228;nde/Schlussrechnung_SHV/01%20Schlussrechnung/Endabrechnung%20SHV%20202506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dabrechnung Übersicht"/>
      <sheetName val="Endabrechnung SHV DL"/>
      <sheetName val="Endabrechnung SHV GU"/>
      <sheetName val="Endabrechnung SHV Leibnitz"/>
      <sheetName val="Endabrechnung SHV Leoben"/>
      <sheetName val="Endabrechnung SHV Liezen"/>
      <sheetName val="Endabrechnung SHV Murau"/>
      <sheetName val="Endabrechnung SHV Voitsberg"/>
      <sheetName val="Endabrechnung SHV Weiz"/>
      <sheetName val="Endabrechnung SHV Murtal"/>
      <sheetName val="Endabrechnung SHV BM"/>
      <sheetName val="Endabrechnung SHV HF"/>
      <sheetName val="Endabrechnung SHV SO"/>
      <sheetName val="Offene Umlagen"/>
      <sheetName val="A6 End Sept-Dez 2023 SSOA "/>
      <sheetName val="A8_stat. Pflege Endabr 2023"/>
      <sheetName val="A11_Auszahlungen_§2 StPFLG"/>
      <sheetName val="GSBG_Guthaben_SHV"/>
      <sheetName val="JE 2023 GSBG"/>
      <sheetName val="§35a StPEG 09-12 2023"/>
    </sheetNames>
    <sheetDataSet>
      <sheetData sheetId="0"/>
      <sheetData sheetId="1">
        <row r="14">
          <cell r="A14" t="str">
            <v xml:space="preserve">Umlagenzahlung nach 31.12.2023 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14">
          <cell r="A14" t="str">
            <v>Nachlaufende Zahlungen - SHV im Jahr 2024</v>
          </cell>
        </row>
        <row r="19">
          <cell r="J19" t="str">
            <v>Abrechnung 2024 SHV</v>
          </cell>
        </row>
      </sheetData>
      <sheetData sheetId="9"/>
      <sheetData sheetId="10"/>
      <sheetData sheetId="11"/>
      <sheetData sheetId="12"/>
      <sheetData sheetId="13">
        <row r="3">
          <cell r="Q3">
            <v>110.9</v>
          </cell>
        </row>
        <row r="285">
          <cell r="Q285">
            <v>62.86</v>
          </cell>
        </row>
        <row r="286">
          <cell r="Q286">
            <v>2820.28</v>
          </cell>
        </row>
        <row r="287">
          <cell r="Q287">
            <v>4350.57</v>
          </cell>
        </row>
        <row r="288">
          <cell r="Q288">
            <v>16641.02</v>
          </cell>
        </row>
        <row r="289">
          <cell r="Q289">
            <v>14146.23</v>
          </cell>
        </row>
        <row r="290">
          <cell r="Q290">
            <v>1179.04</v>
          </cell>
        </row>
        <row r="291">
          <cell r="Q291">
            <v>70.239999999999995</v>
          </cell>
        </row>
        <row r="292">
          <cell r="Q292">
            <v>3151.83</v>
          </cell>
        </row>
        <row r="293">
          <cell r="Q293">
            <v>4862.03</v>
          </cell>
        </row>
        <row r="294">
          <cell r="Q294">
            <v>18597.330000000002</v>
          </cell>
        </row>
        <row r="295">
          <cell r="Q295">
            <v>15809.25</v>
          </cell>
        </row>
        <row r="296">
          <cell r="Q296">
            <v>1317.65</v>
          </cell>
        </row>
        <row r="297">
          <cell r="Q297">
            <v>96.36</v>
          </cell>
        </row>
        <row r="298">
          <cell r="Q298">
            <v>4323.95</v>
          </cell>
        </row>
        <row r="299">
          <cell r="Q299">
            <v>6670.14</v>
          </cell>
        </row>
        <row r="300">
          <cell r="Q300">
            <v>25513.41</v>
          </cell>
        </row>
        <row r="301">
          <cell r="Q301">
            <v>21688.47</v>
          </cell>
        </row>
        <row r="302">
          <cell r="Q302">
            <v>1807.67</v>
          </cell>
        </row>
        <row r="303">
          <cell r="Q303">
            <v>65.819999999999993</v>
          </cell>
        </row>
        <row r="304">
          <cell r="Q304">
            <v>2953.38</v>
          </cell>
        </row>
        <row r="305">
          <cell r="Q305">
            <v>4555.8900000000003</v>
          </cell>
        </row>
        <row r="306">
          <cell r="Q306">
            <v>17426.38</v>
          </cell>
        </row>
        <row r="307">
          <cell r="Q307">
            <v>14813.84</v>
          </cell>
        </row>
        <row r="308">
          <cell r="Q308">
            <v>1234.69</v>
          </cell>
        </row>
        <row r="309">
          <cell r="Q309">
            <v>92.76</v>
          </cell>
        </row>
        <row r="310">
          <cell r="Q310">
            <v>4162.07</v>
          </cell>
        </row>
        <row r="311">
          <cell r="Q311">
            <v>6420.43</v>
          </cell>
        </row>
        <row r="312">
          <cell r="Q312">
            <v>24558.240000000002</v>
          </cell>
        </row>
        <row r="313">
          <cell r="Q313">
            <v>20876.509999999998</v>
          </cell>
        </row>
        <row r="314">
          <cell r="Q314">
            <v>1739.99</v>
          </cell>
        </row>
        <row r="315">
          <cell r="Q315">
            <v>400.36</v>
          </cell>
        </row>
        <row r="316">
          <cell r="Q316">
            <v>17963.68</v>
          </cell>
        </row>
        <row r="317">
          <cell r="Q317">
            <v>27710.86</v>
          </cell>
        </row>
        <row r="318">
          <cell r="Q318">
            <v>105994.54</v>
          </cell>
        </row>
        <row r="319">
          <cell r="Q319">
            <v>90104</v>
          </cell>
        </row>
        <row r="320">
          <cell r="Q320">
            <v>7509.89</v>
          </cell>
        </row>
        <row r="321">
          <cell r="Q321">
            <v>100.08</v>
          </cell>
        </row>
        <row r="322">
          <cell r="Q322">
            <v>4490.62</v>
          </cell>
        </row>
        <row r="323">
          <cell r="Q323">
            <v>6927.25</v>
          </cell>
        </row>
        <row r="324">
          <cell r="Q324">
            <v>26496.87</v>
          </cell>
        </row>
        <row r="325">
          <cell r="Q325">
            <v>22524.5</v>
          </cell>
        </row>
        <row r="326">
          <cell r="Q326">
            <v>1877.35</v>
          </cell>
        </row>
        <row r="327">
          <cell r="Q327">
            <v>92.76</v>
          </cell>
        </row>
        <row r="328">
          <cell r="Q328">
            <v>4162.07</v>
          </cell>
        </row>
        <row r="329">
          <cell r="Q329">
            <v>6420.43</v>
          </cell>
        </row>
        <row r="330">
          <cell r="Q330">
            <v>24558.240000000002</v>
          </cell>
        </row>
        <row r="331">
          <cell r="Q331">
            <v>20876.509999999998</v>
          </cell>
        </row>
        <row r="332">
          <cell r="Q332">
            <v>1739.99</v>
          </cell>
        </row>
        <row r="333">
          <cell r="Q333">
            <v>92.76</v>
          </cell>
        </row>
        <row r="334">
          <cell r="Q334">
            <v>4162.07</v>
          </cell>
        </row>
        <row r="335">
          <cell r="Q335">
            <v>6420.43</v>
          </cell>
        </row>
        <row r="336">
          <cell r="Q336">
            <v>24558.240000000002</v>
          </cell>
        </row>
        <row r="337">
          <cell r="Q337">
            <v>20876.509999999998</v>
          </cell>
        </row>
        <row r="338">
          <cell r="Q338">
            <v>1739.99</v>
          </cell>
        </row>
      </sheetData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68953-7EE7-49C0-B94C-6A8EA9048554}">
  <sheetPr>
    <tabColor theme="9" tint="0.79998168889431442"/>
    <pageSetUpPr fitToPage="1"/>
  </sheetPr>
  <dimension ref="A1:Q55"/>
  <sheetViews>
    <sheetView tabSelected="1" view="pageBreakPreview" zoomScale="80" zoomScaleNormal="90" zoomScaleSheetLayoutView="80" workbookViewId="0">
      <selection activeCell="E13" sqref="E13"/>
    </sheetView>
  </sheetViews>
  <sheetFormatPr baseColWidth="10" defaultRowHeight="15" x14ac:dyDescent="0.25"/>
  <cols>
    <col min="1" max="1" width="62.5703125" bestFit="1" customWidth="1"/>
    <col min="2" max="2" width="24.5703125" style="4" bestFit="1" customWidth="1"/>
    <col min="3" max="3" width="17.5703125" bestFit="1" customWidth="1"/>
    <col min="4" max="4" width="33.7109375" bestFit="1" customWidth="1"/>
    <col min="6" max="6" width="20.5703125" bestFit="1" customWidth="1"/>
    <col min="8" max="8" width="13" bestFit="1" customWidth="1"/>
    <col min="9" max="9" width="13.140625" bestFit="1" customWidth="1"/>
    <col min="10" max="10" width="13.140625" customWidth="1"/>
    <col min="11" max="11" width="13.7109375" customWidth="1"/>
  </cols>
  <sheetData>
    <row r="1" spans="1:14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25">
      <c r="B2" s="1" t="s">
        <v>1</v>
      </c>
      <c r="C2" s="2" t="s">
        <v>2</v>
      </c>
    </row>
    <row r="3" spans="1:14" x14ac:dyDescent="0.25">
      <c r="A3" t="s">
        <v>3</v>
      </c>
      <c r="B3" s="3">
        <v>4603213.07</v>
      </c>
      <c r="C3" s="4">
        <v>4603213.07</v>
      </c>
    </row>
    <row r="4" spans="1:14" x14ac:dyDescent="0.25">
      <c r="A4" t="s">
        <v>4</v>
      </c>
      <c r="B4" s="3">
        <v>1425.4666666666687</v>
      </c>
      <c r="C4" s="4">
        <v>1425.4666666666687</v>
      </c>
    </row>
    <row r="5" spans="1:14" x14ac:dyDescent="0.25">
      <c r="A5" t="s">
        <v>5</v>
      </c>
      <c r="B5" s="3">
        <v>-228973.89000000013</v>
      </c>
      <c r="C5" s="4">
        <v>-228973.89000000013</v>
      </c>
    </row>
    <row r="6" spans="1:14" ht="15" customHeight="1" x14ac:dyDescent="0.25">
      <c r="A6" t="s">
        <v>6</v>
      </c>
      <c r="B6" s="3">
        <v>-1528213.2299999991</v>
      </c>
      <c r="C6" s="4">
        <v>-1528213.2299999991</v>
      </c>
    </row>
    <row r="7" spans="1:14" s="5" customFormat="1" x14ac:dyDescent="0.25">
      <c r="A7" s="5" t="s">
        <v>7</v>
      </c>
      <c r="B7" s="6">
        <v>2847451.4166666674</v>
      </c>
    </row>
    <row r="8" spans="1:14" x14ac:dyDescent="0.25">
      <c r="A8" t="s">
        <v>8</v>
      </c>
      <c r="B8" s="3">
        <v>1905387.2899999998</v>
      </c>
      <c r="C8" s="4">
        <v>1905387.2899999998</v>
      </c>
    </row>
    <row r="9" spans="1:14" x14ac:dyDescent="0.25">
      <c r="A9" t="s">
        <v>9</v>
      </c>
      <c r="B9" s="3"/>
    </row>
    <row r="10" spans="1:14" s="5" customFormat="1" x14ac:dyDescent="0.25">
      <c r="A10" s="5" t="s">
        <v>10</v>
      </c>
      <c r="B10" s="6">
        <v>4752838.706666667</v>
      </c>
    </row>
    <row r="11" spans="1:14" x14ac:dyDescent="0.25">
      <c r="A11" t="s">
        <v>11</v>
      </c>
      <c r="B11" s="3">
        <v>669808.32999999996</v>
      </c>
      <c r="C11" s="4"/>
    </row>
    <row r="12" spans="1:14" s="5" customFormat="1" x14ac:dyDescent="0.25">
      <c r="A12" s="5" t="s">
        <v>12</v>
      </c>
      <c r="B12" s="6">
        <v>5422647.0366666671</v>
      </c>
      <c r="C12" s="6"/>
    </row>
    <row r="13" spans="1:14" s="5" customFormat="1" x14ac:dyDescent="0.25">
      <c r="A13" t="str">
        <f>'[1]Endabrechnung SHV Weiz'!A14</f>
        <v>Nachlaufende Zahlungen - SHV im Jahr 2024</v>
      </c>
      <c r="B13" s="3">
        <v>3092.9099999999744</v>
      </c>
      <c r="C13" s="4">
        <v>3092.9099999999744</v>
      </c>
    </row>
    <row r="14" spans="1:14" s="5" customFormat="1" x14ac:dyDescent="0.25">
      <c r="A14" t="s">
        <v>13</v>
      </c>
      <c r="B14" s="3">
        <v>332695</v>
      </c>
      <c r="C14" s="4">
        <v>332695</v>
      </c>
    </row>
    <row r="15" spans="1:14" s="5" customFormat="1" x14ac:dyDescent="0.25">
      <c r="A15" s="5" t="s">
        <v>14</v>
      </c>
      <c r="B15" s="6"/>
      <c r="C15" s="6">
        <v>5088626.6166666672</v>
      </c>
    </row>
    <row r="16" spans="1:14" s="5" customFormat="1" x14ac:dyDescent="0.25">
      <c r="B16" s="6"/>
      <c r="C16" s="6"/>
    </row>
    <row r="18" spans="1:17" s="13" customFormat="1" ht="43.5" customHeight="1" x14ac:dyDescent="0.25">
      <c r="A18" s="7" t="s">
        <v>15</v>
      </c>
      <c r="B18" s="7" t="s">
        <v>16</v>
      </c>
      <c r="C18" s="7" t="s">
        <v>17</v>
      </c>
      <c r="D18" s="8" t="s">
        <v>18</v>
      </c>
      <c r="E18" s="8" t="s">
        <v>19</v>
      </c>
      <c r="F18" s="8" t="s">
        <v>20</v>
      </c>
      <c r="G18" s="8" t="s">
        <v>21</v>
      </c>
      <c r="H18" s="8" t="s">
        <v>22</v>
      </c>
      <c r="I18" s="9" t="s">
        <v>23</v>
      </c>
      <c r="J18" s="9" t="str">
        <f>'[1]Endabrechnung SHV Weiz'!J19</f>
        <v>Abrechnung 2024 SHV</v>
      </c>
      <c r="K18" s="8" t="s">
        <v>22</v>
      </c>
      <c r="L18" s="10"/>
      <c r="M18" s="11"/>
      <c r="N18" s="11"/>
      <c r="O18" s="12"/>
      <c r="P18" s="11"/>
      <c r="Q18" s="11"/>
    </row>
    <row r="19" spans="1:17" x14ac:dyDescent="0.25">
      <c r="A19" s="14">
        <v>62105</v>
      </c>
      <c r="B19" s="15" t="s">
        <v>24</v>
      </c>
      <c r="C19" s="14" t="s">
        <v>25</v>
      </c>
      <c r="D19" s="16">
        <v>2058568.69</v>
      </c>
      <c r="E19" s="17">
        <f>D19/D$38</f>
        <v>1.4678873728042052E-2</v>
      </c>
      <c r="F19" s="18">
        <f>B$12*E19</f>
        <v>79598.35112297142</v>
      </c>
      <c r="G19" s="15"/>
      <c r="H19" s="19">
        <f>F19-G19</f>
        <v>79598.35112297142</v>
      </c>
      <c r="I19" s="19"/>
      <c r="J19" s="19">
        <f>$B$13*E19</f>
        <v>45.400435342198165</v>
      </c>
      <c r="K19" s="19">
        <f>H19+I19+J19</f>
        <v>79643.751558313612</v>
      </c>
    </row>
    <row r="20" spans="1:17" x14ac:dyDescent="0.25">
      <c r="A20" s="14">
        <v>62115</v>
      </c>
      <c r="B20" s="15" t="s">
        <v>26</v>
      </c>
      <c r="C20" s="14" t="s">
        <v>25</v>
      </c>
      <c r="D20" s="16">
        <v>6528749.9400000004</v>
      </c>
      <c r="E20" s="17">
        <f t="shared" ref="E20:E37" si="0">D20/D$38</f>
        <v>4.6554043319886558E-2</v>
      </c>
      <c r="F20" s="18">
        <f t="shared" ref="F20:F37" si="1">B$12*E20</f>
        <v>252446.14505343451</v>
      </c>
      <c r="G20" s="19"/>
      <c r="H20" s="19">
        <f t="shared" ref="H20:H37" si="2">F20-G20</f>
        <v>252446.14505343451</v>
      </c>
      <c r="I20" s="19"/>
      <c r="J20" s="19">
        <f t="shared" ref="J20:J37" si="3">$B$13*E20</f>
        <v>143.98746612450915</v>
      </c>
      <c r="K20" s="19">
        <f t="shared" ref="K20:K37" si="4">H20+I20+J20</f>
        <v>252590.132519559</v>
      </c>
    </row>
    <row r="21" spans="1:17" x14ac:dyDescent="0.25">
      <c r="A21" s="14">
        <v>62116</v>
      </c>
      <c r="B21" s="15" t="s">
        <v>27</v>
      </c>
      <c r="C21" s="14" t="s">
        <v>25</v>
      </c>
      <c r="D21" s="16">
        <v>4428867.3099999996</v>
      </c>
      <c r="E21" s="17">
        <f t="shared" si="0"/>
        <v>3.1580575531702695E-2</v>
      </c>
      <c r="F21" s="18">
        <f t="shared" si="1"/>
        <v>171250.31432321548</v>
      </c>
      <c r="G21" s="19"/>
      <c r="H21" s="19">
        <f t="shared" si="2"/>
        <v>171250.31432321548</v>
      </c>
      <c r="I21" s="19"/>
      <c r="J21" s="19">
        <f t="shared" si="3"/>
        <v>97.675877867757777</v>
      </c>
      <c r="K21" s="19">
        <f t="shared" si="4"/>
        <v>171347.99020108324</v>
      </c>
    </row>
    <row r="22" spans="1:17" x14ac:dyDescent="0.25">
      <c r="A22" s="14">
        <v>62125</v>
      </c>
      <c r="B22" s="15" t="s">
        <v>28</v>
      </c>
      <c r="C22" s="14" t="s">
        <v>25</v>
      </c>
      <c r="D22" s="16">
        <v>2589867.88</v>
      </c>
      <c r="E22" s="17">
        <f t="shared" si="0"/>
        <v>1.8467367043667589E-2</v>
      </c>
      <c r="F22" s="18">
        <f t="shared" si="1"/>
        <v>100142.01317437972</v>
      </c>
      <c r="G22" s="20">
        <f>'[1]Offene Umlagen'!Q309+'[1]Offene Umlagen'!Q310+'[1]Offene Umlagen'!Q311+'[1]Offene Umlagen'!Q312+'[1]Offene Umlagen'!Q313+'[1]Offene Umlagen'!Q314+'[1]Offene Umlagen'!Q327+'[1]Offene Umlagen'!Q328+'[1]Offene Umlagen'!Q329+'[1]Offene Umlagen'!Q330+'[1]Offene Umlagen'!Q331+'[1]Offene Umlagen'!Q332+'[1]Offene Umlagen'!Q333+'[1]Offene Umlagen'!Q334+'[1]Offene Umlagen'!Q335+'[1]Offene Umlagen'!Q336+'[1]Offene Umlagen'!Q337+'[1]Offene Umlagen'!Q338</f>
        <v>173549.99999999997</v>
      </c>
      <c r="H22" s="19">
        <f t="shared" si="2"/>
        <v>-73407.986825620246</v>
      </c>
      <c r="I22" s="20">
        <v>0</v>
      </c>
      <c r="J22" s="19">
        <f t="shared" si="3"/>
        <v>57.117904203029447</v>
      </c>
      <c r="K22" s="19">
        <f t="shared" si="4"/>
        <v>-73350.868921417219</v>
      </c>
    </row>
    <row r="23" spans="1:17" x14ac:dyDescent="0.25">
      <c r="A23" s="14">
        <v>62128</v>
      </c>
      <c r="B23" s="15" t="s">
        <v>29</v>
      </c>
      <c r="C23" s="14" t="s">
        <v>25</v>
      </c>
      <c r="D23" s="16">
        <v>4294511.8899999997</v>
      </c>
      <c r="E23" s="17">
        <f t="shared" si="0"/>
        <v>3.0622537913410706E-2</v>
      </c>
      <c r="F23" s="18">
        <f t="shared" si="1"/>
        <v>166055.21447136923</v>
      </c>
      <c r="G23" s="19"/>
      <c r="H23" s="19">
        <f t="shared" si="2"/>
        <v>166055.21447136923</v>
      </c>
      <c r="I23" s="19"/>
      <c r="J23" s="19">
        <f t="shared" si="3"/>
        <v>94.71275373776632</v>
      </c>
      <c r="K23" s="19">
        <f t="shared" si="4"/>
        <v>166149.92722510698</v>
      </c>
      <c r="N23" s="21"/>
      <c r="O23" s="21"/>
      <c r="P23" s="21"/>
      <c r="Q23" s="21"/>
    </row>
    <row r="24" spans="1:17" x14ac:dyDescent="0.25">
      <c r="A24" s="14">
        <v>62131</v>
      </c>
      <c r="B24" s="15" t="s">
        <v>30</v>
      </c>
      <c r="C24" s="14" t="s">
        <v>25</v>
      </c>
      <c r="D24" s="16">
        <v>3087027.75</v>
      </c>
      <c r="E24" s="17">
        <f t="shared" si="0"/>
        <v>2.2012425797271681E-2</v>
      </c>
      <c r="F24" s="18">
        <f t="shared" si="1"/>
        <v>119365.61551942019</v>
      </c>
      <c r="G24" s="19"/>
      <c r="H24" s="19">
        <f t="shared" si="2"/>
        <v>119365.61551942019</v>
      </c>
      <c r="I24" s="19"/>
      <c r="J24" s="19">
        <f t="shared" si="3"/>
        <v>68.082451872638998</v>
      </c>
      <c r="K24" s="19">
        <f t="shared" si="4"/>
        <v>119433.69797129283</v>
      </c>
    </row>
    <row r="25" spans="1:17" x14ac:dyDescent="0.25">
      <c r="A25" s="14">
        <v>62132</v>
      </c>
      <c r="B25" s="15" t="s">
        <v>31</v>
      </c>
      <c r="C25" s="14" t="s">
        <v>25</v>
      </c>
      <c r="D25" s="16">
        <v>1842112.46</v>
      </c>
      <c r="E25" s="17">
        <f t="shared" si="0"/>
        <v>1.3135406326029818E-2</v>
      </c>
      <c r="F25" s="18">
        <f t="shared" si="1"/>
        <v>71228.672189258185</v>
      </c>
      <c r="G25" s="20">
        <f>'[1]Offene Umlagen'!Q303+'[1]Offene Umlagen'!Q304+'[1]Offene Umlagen'!Q305+'[1]Offene Umlagen'!Q306+'[1]Offene Umlagen'!Q307+'[1]Offene Umlagen'!Q308</f>
        <v>41050</v>
      </c>
      <c r="H25" s="19">
        <f t="shared" si="2"/>
        <v>30178.672189258185</v>
      </c>
      <c r="I25" s="20">
        <v>0</v>
      </c>
      <c r="J25" s="19">
        <f t="shared" si="3"/>
        <v>40.626629579840547</v>
      </c>
      <c r="K25" s="19">
        <f t="shared" si="4"/>
        <v>30219.298818838026</v>
      </c>
    </row>
    <row r="26" spans="1:17" x14ac:dyDescent="0.25">
      <c r="A26" s="14">
        <v>62135</v>
      </c>
      <c r="B26" s="15" t="s">
        <v>32</v>
      </c>
      <c r="C26" s="14" t="s">
        <v>25</v>
      </c>
      <c r="D26" s="16">
        <v>1757364.02</v>
      </c>
      <c r="E26" s="17">
        <f t="shared" si="0"/>
        <v>1.253109729546327E-2</v>
      </c>
      <c r="F26" s="18">
        <f t="shared" si="1"/>
        <v>67951.717615425587</v>
      </c>
      <c r="G26" s="20">
        <f>'[1]Offene Umlagen'!Q285+'[1]Offene Umlagen'!Q286+'[1]Offene Umlagen'!Q287+'[1]Offene Umlagen'!Q288+'[1]Offene Umlagen'!Q289+'[1]Offene Umlagen'!Q290</f>
        <v>39200</v>
      </c>
      <c r="H26" s="19">
        <f t="shared" si="2"/>
        <v>28751.717615425587</v>
      </c>
      <c r="I26" s="20">
        <v>39200</v>
      </c>
      <c r="J26" s="19">
        <f t="shared" si="3"/>
        <v>38.757556136110978</v>
      </c>
      <c r="K26" s="19">
        <f t="shared" si="4"/>
        <v>67990.475171561702</v>
      </c>
    </row>
    <row r="27" spans="1:17" x14ac:dyDescent="0.25">
      <c r="A27" s="14">
        <v>62138</v>
      </c>
      <c r="B27" s="15" t="s">
        <v>33</v>
      </c>
      <c r="C27" s="14" t="s">
        <v>25</v>
      </c>
      <c r="D27" s="16">
        <v>2810377.8</v>
      </c>
      <c r="E27" s="17">
        <f t="shared" si="0"/>
        <v>2.003973977389728E-2</v>
      </c>
      <c r="F27" s="18">
        <f t="shared" si="1"/>
        <v>108668.43550049524</v>
      </c>
      <c r="G27" s="20">
        <f>'[1]Offene Umlagen'!Q321+'[1]Offene Umlagen'!Q322+'[1]Offene Umlagen'!Q323+'[1]Offene Umlagen'!Q324+'[1]Offene Umlagen'!Q325+'[1]Offene Umlagen'!Q326</f>
        <v>62416.67</v>
      </c>
      <c r="H27" s="19">
        <f t="shared" si="2"/>
        <v>46251.765500495239</v>
      </c>
      <c r="I27" s="20">
        <v>0</v>
      </c>
      <c r="J27" s="19">
        <f t="shared" si="3"/>
        <v>61.981111544084122</v>
      </c>
      <c r="K27" s="19">
        <f t="shared" si="4"/>
        <v>46313.746612039322</v>
      </c>
    </row>
    <row r="28" spans="1:17" x14ac:dyDescent="0.25">
      <c r="A28" s="14">
        <v>62139</v>
      </c>
      <c r="B28" s="15" t="s">
        <v>34</v>
      </c>
      <c r="C28" s="14" t="s">
        <v>25</v>
      </c>
      <c r="D28" s="16">
        <v>23072757.18</v>
      </c>
      <c r="E28" s="17">
        <f t="shared" si="0"/>
        <v>0.1645230935689572</v>
      </c>
      <c r="F28" s="18">
        <f t="shared" si="1"/>
        <v>892150.66580493853</v>
      </c>
      <c r="G28" s="19"/>
      <c r="H28" s="19">
        <f t="shared" si="2"/>
        <v>892150.66580493853</v>
      </c>
      <c r="I28" s="19"/>
      <c r="J28" s="19">
        <f t="shared" si="3"/>
        <v>508.85512133035917</v>
      </c>
      <c r="K28" s="19">
        <f t="shared" si="4"/>
        <v>892659.52092626889</v>
      </c>
    </row>
    <row r="29" spans="1:17" x14ac:dyDescent="0.25">
      <c r="A29" s="14">
        <v>62140</v>
      </c>
      <c r="B29" s="15" t="s">
        <v>35</v>
      </c>
      <c r="C29" s="14" t="s">
        <v>25</v>
      </c>
      <c r="D29" s="16">
        <v>41874725.780000001</v>
      </c>
      <c r="E29" s="17">
        <f t="shared" si="0"/>
        <v>0.29859281116386127</v>
      </c>
      <c r="F29" s="18">
        <f t="shared" si="1"/>
        <v>1619163.4226276821</v>
      </c>
      <c r="G29" s="19"/>
      <c r="H29" s="19">
        <f t="shared" si="2"/>
        <v>1619163.4226276821</v>
      </c>
      <c r="I29" s="19"/>
      <c r="J29" s="19">
        <f t="shared" si="3"/>
        <v>923.52069157681046</v>
      </c>
      <c r="K29" s="19">
        <f t="shared" si="4"/>
        <v>1620086.943319259</v>
      </c>
    </row>
    <row r="30" spans="1:17" x14ac:dyDescent="0.25">
      <c r="A30" s="14">
        <v>62141</v>
      </c>
      <c r="B30" s="15" t="s">
        <v>36</v>
      </c>
      <c r="C30" s="14" t="s">
        <v>25</v>
      </c>
      <c r="D30" s="16">
        <v>10659318.24</v>
      </c>
      <c r="E30" s="17">
        <f t="shared" si="0"/>
        <v>7.6007561580068259E-2</v>
      </c>
      <c r="F30" s="18">
        <f t="shared" si="1"/>
        <v>412162.17856641638</v>
      </c>
      <c r="G30" s="19"/>
      <c r="H30" s="19">
        <f t="shared" si="2"/>
        <v>412162.17856641638</v>
      </c>
      <c r="I30" s="19"/>
      <c r="J30" s="19">
        <f t="shared" si="3"/>
        <v>235.08454728660698</v>
      </c>
      <c r="K30" s="19">
        <f t="shared" si="4"/>
        <v>412397.263113703</v>
      </c>
    </row>
    <row r="31" spans="1:17" x14ac:dyDescent="0.25">
      <c r="A31" s="14">
        <v>62142</v>
      </c>
      <c r="B31" s="15" t="s">
        <v>37</v>
      </c>
      <c r="C31" s="14" t="s">
        <v>25</v>
      </c>
      <c r="D31" s="16">
        <v>4952174.68</v>
      </c>
      <c r="E31" s="17">
        <f t="shared" si="0"/>
        <v>3.5312082205489606E-2</v>
      </c>
      <c r="F31" s="18">
        <f t="shared" si="1"/>
        <v>191484.95793012794</v>
      </c>
      <c r="G31" s="19"/>
      <c r="H31" s="19">
        <f t="shared" si="2"/>
        <v>191484.95793012794</v>
      </c>
      <c r="I31" s="19"/>
      <c r="J31" s="19">
        <f t="shared" si="3"/>
        <v>109.21709217417995</v>
      </c>
      <c r="K31" s="19">
        <f t="shared" si="4"/>
        <v>191594.17502230214</v>
      </c>
    </row>
    <row r="32" spans="1:17" x14ac:dyDescent="0.25">
      <c r="A32" s="14">
        <v>62143</v>
      </c>
      <c r="B32" s="15" t="s">
        <v>38</v>
      </c>
      <c r="C32" s="14" t="s">
        <v>25</v>
      </c>
      <c r="D32" s="16">
        <v>11241399.84</v>
      </c>
      <c r="E32" s="17">
        <f t="shared" si="0"/>
        <v>8.0158165029602255E-2</v>
      </c>
      <c r="F32" s="18">
        <f t="shared" si="1"/>
        <v>434669.43606241036</v>
      </c>
      <c r="G32" s="20">
        <f>'[1]Offene Umlagen'!Q315+'[1]Offene Umlagen'!Q316+'[1]Offene Umlagen'!Q317+'[1]Offene Umlagen'!Q318+'[1]Offene Umlagen'!Q319+'[1]Offene Umlagen'!Q320</f>
        <v>249683.33000000002</v>
      </c>
      <c r="H32" s="19">
        <f t="shared" si="2"/>
        <v>184986.10606241034</v>
      </c>
      <c r="I32" s="20">
        <v>249687</v>
      </c>
      <c r="J32" s="19">
        <f t="shared" si="3"/>
        <v>247.92199020170506</v>
      </c>
      <c r="K32" s="19">
        <f t="shared" si="4"/>
        <v>434921.02805261203</v>
      </c>
    </row>
    <row r="33" spans="1:11" x14ac:dyDescent="0.25">
      <c r="A33" s="14">
        <v>62144</v>
      </c>
      <c r="B33" s="15" t="s">
        <v>39</v>
      </c>
      <c r="C33" s="14" t="s">
        <v>25</v>
      </c>
      <c r="D33" s="16">
        <v>2728207.04</v>
      </c>
      <c r="E33" s="17">
        <f t="shared" si="0"/>
        <v>1.9453811203217791E-2</v>
      </c>
      <c r="F33" s="18">
        <f t="shared" si="1"/>
        <v>105491.15167300176</v>
      </c>
      <c r="G33" s="15"/>
      <c r="H33" s="19">
        <f t="shared" si="2"/>
        <v>105491.15167300176</v>
      </c>
      <c r="I33" s="19"/>
      <c r="J33" s="19">
        <f t="shared" si="3"/>
        <v>60.168887208543843</v>
      </c>
      <c r="K33" s="19">
        <f t="shared" si="4"/>
        <v>105551.32056021031</v>
      </c>
    </row>
    <row r="34" spans="1:11" x14ac:dyDescent="0.25">
      <c r="A34" s="14">
        <v>62145</v>
      </c>
      <c r="B34" s="15" t="s">
        <v>40</v>
      </c>
      <c r="C34" s="14" t="s">
        <v>25</v>
      </c>
      <c r="D34" s="16">
        <v>8584240.75</v>
      </c>
      <c r="E34" s="17">
        <f t="shared" si="0"/>
        <v>6.1210969851272244E-2</v>
      </c>
      <c r="F34" s="18">
        <f t="shared" si="1"/>
        <v>331925.48427549412</v>
      </c>
      <c r="G34" s="19"/>
      <c r="H34" s="19">
        <f t="shared" si="2"/>
        <v>331925.48427549412</v>
      </c>
      <c r="I34" s="19"/>
      <c r="J34" s="19">
        <f t="shared" si="3"/>
        <v>189.32002076269686</v>
      </c>
      <c r="K34" s="19">
        <f t="shared" si="4"/>
        <v>332114.8042962568</v>
      </c>
    </row>
    <row r="35" spans="1:11" x14ac:dyDescent="0.25">
      <c r="A35" s="14">
        <v>62146</v>
      </c>
      <c r="B35" s="15" t="s">
        <v>41</v>
      </c>
      <c r="C35" s="14" t="s">
        <v>25</v>
      </c>
      <c r="D35" s="16">
        <v>3051093.44</v>
      </c>
      <c r="E35" s="17">
        <f t="shared" si="0"/>
        <v>2.1756191841340717E-2</v>
      </c>
      <c r="F35" s="18">
        <f t="shared" si="1"/>
        <v>117976.14921759776</v>
      </c>
      <c r="G35" s="19"/>
      <c r="H35" s="19">
        <f t="shared" si="2"/>
        <v>117976.14921759776</v>
      </c>
      <c r="I35" s="19"/>
      <c r="J35" s="19">
        <f t="shared" si="3"/>
        <v>67.289943308000559</v>
      </c>
      <c r="K35" s="19">
        <f t="shared" si="4"/>
        <v>118043.43916090576</v>
      </c>
    </row>
    <row r="36" spans="1:11" x14ac:dyDescent="0.25">
      <c r="A36" s="14">
        <v>62147</v>
      </c>
      <c r="B36" s="15" t="s">
        <v>42</v>
      </c>
      <c r="C36" s="14" t="s">
        <v>25</v>
      </c>
      <c r="D36" s="16">
        <v>2707833.05</v>
      </c>
      <c r="E36" s="17">
        <f t="shared" si="0"/>
        <v>1.9308531996359558E-2</v>
      </c>
      <c r="F36" s="18">
        <f t="shared" si="1"/>
        <v>104703.35381244269</v>
      </c>
      <c r="G36" s="20">
        <f>'[1]Offene Umlagen'!Q297+'[1]Offene Umlagen'!Q298+'[1]Offene Umlagen'!Q299+'[1]Offene Umlagen'!Q300+'[1]Offene Umlagen'!Q302+'[1]Offene Umlagen'!Q301</f>
        <v>60100</v>
      </c>
      <c r="H36" s="19">
        <f t="shared" si="2"/>
        <v>44603.353812442685</v>
      </c>
      <c r="I36" s="20">
        <v>0</v>
      </c>
      <c r="J36" s="19">
        <f t="shared" si="3"/>
        <v>59.719551696859945</v>
      </c>
      <c r="K36" s="19">
        <f t="shared" si="4"/>
        <v>44663.073364139542</v>
      </c>
    </row>
    <row r="37" spans="1:11" x14ac:dyDescent="0.25">
      <c r="A37" s="14">
        <v>62148</v>
      </c>
      <c r="B37" s="15" t="s">
        <v>43</v>
      </c>
      <c r="C37" s="14" t="s">
        <v>25</v>
      </c>
      <c r="D37" s="16">
        <v>1971036.5</v>
      </c>
      <c r="E37" s="17">
        <f t="shared" si="0"/>
        <v>1.4054714830459196E-2</v>
      </c>
      <c r="F37" s="18">
        <f t="shared" si="1"/>
        <v>76213.757726584619</v>
      </c>
      <c r="G37" s="20">
        <f>'[1]Offene Umlagen'!Q291+'[1]Offene Umlagen'!Q292+'[1]Offene Umlagen'!Q293+'[1]Offene Umlagen'!Q294+'[1]Offene Umlagen'!Q295+'[1]Offene Umlagen'!Q296</f>
        <v>43808.33</v>
      </c>
      <c r="H37" s="19">
        <f t="shared" si="2"/>
        <v>32405.427726584618</v>
      </c>
      <c r="I37" s="20">
        <v>43808</v>
      </c>
      <c r="J37" s="19">
        <f t="shared" si="3"/>
        <v>43.469968046275191</v>
      </c>
      <c r="K37" s="19">
        <f t="shared" si="4"/>
        <v>76256.897694630898</v>
      </c>
    </row>
    <row r="38" spans="1:11" ht="15.75" thickBot="1" x14ac:dyDescent="0.3">
      <c r="A38" s="22"/>
      <c r="B38" s="23"/>
      <c r="C38" s="22"/>
      <c r="D38" s="24">
        <f>SUM(D19:D37)</f>
        <v>140240234.24000004</v>
      </c>
      <c r="E38" s="25">
        <f>SUM(E19:E37)</f>
        <v>0.99999999999999978</v>
      </c>
      <c r="F38" s="26">
        <f>SUM(F19:F37)</f>
        <v>5422647.0366666662</v>
      </c>
      <c r="G38" s="27">
        <f>SUM(G19:G37)</f>
        <v>669808.32999999996</v>
      </c>
      <c r="H38" s="26">
        <f>SUM(H19:H37)</f>
        <v>4752838.7066666661</v>
      </c>
      <c r="I38" s="26">
        <f t="shared" ref="I38:K38" si="5">SUM(I19:I37)</f>
        <v>332695</v>
      </c>
      <c r="J38" s="26">
        <f t="shared" si="5"/>
        <v>3092.9099999999735</v>
      </c>
      <c r="K38" s="26">
        <f t="shared" si="5"/>
        <v>5088626.6166666653</v>
      </c>
    </row>
    <row r="39" spans="1:11" ht="15.75" thickTop="1" x14ac:dyDescent="0.25"/>
    <row r="41" spans="1:11" x14ac:dyDescent="0.25">
      <c r="A41" s="30" t="s">
        <v>44</v>
      </c>
      <c r="B41" s="30"/>
      <c r="C41" s="30"/>
      <c r="D41" s="30"/>
      <c r="E41" s="30"/>
    </row>
    <row r="51" spans="8:8" x14ac:dyDescent="0.25">
      <c r="H51" s="4">
        <v>335787.91</v>
      </c>
    </row>
    <row r="52" spans="8:8" x14ac:dyDescent="0.25">
      <c r="H52" s="4">
        <v>43808</v>
      </c>
    </row>
    <row r="53" spans="8:8" x14ac:dyDescent="0.25">
      <c r="H53" s="4">
        <v>39200</v>
      </c>
    </row>
    <row r="54" spans="8:8" x14ac:dyDescent="0.25">
      <c r="H54" s="4">
        <v>249687</v>
      </c>
    </row>
    <row r="55" spans="8:8" x14ac:dyDescent="0.25">
      <c r="H55" s="28">
        <f>H51-H52-H53-H54</f>
        <v>3092.9099999999744</v>
      </c>
    </row>
  </sheetData>
  <mergeCells count="2">
    <mergeCell ref="A1:N1"/>
    <mergeCell ref="A41:E41"/>
  </mergeCells>
  <pageMargins left="0.70866141732283472" right="0.70866141732283472" top="0.78740157480314965" bottom="0.78740157480314965" header="0.31496062992125984" footer="0.31496062992125984"/>
  <pageSetup paperSize="8" scale="82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Endabrechnung SHV BM</vt:lpstr>
      <vt:lpstr>'Endabrechnung SHV BM'!Druckbereich</vt:lpstr>
    </vt:vector>
  </TitlesOfParts>
  <Company>Land Steiermark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Hörmann Hans-Jörg</dc:creator>
  <cp:lastModifiedBy>Hörmann Hans-Jörg</cp:lastModifiedBy>
  <cp:lastPrinted>2025-08-04T09:57:40Z</cp:lastPrinted>
  <dcterms:created xsi:type="dcterms:W3CDTF">2025-06-05T14:17:35Z</dcterms:created>
  <dcterms:modified xsi:type="dcterms:W3CDTF">2025-08-04T15:27:44Z</dcterms:modified>
</cp:coreProperties>
</file>