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ahlen\Homepage\09 Wirtschaftsreferat\"/>
    </mc:Choice>
  </mc:AlternateContent>
  <xr:revisionPtr revIDLastSave="0" documentId="8_{6C88474C-65ED-48F2-9EEC-679F70D07E0E}" xr6:coauthVersionLast="47" xr6:coauthVersionMax="47" xr10:uidLastSave="{00000000-0000-0000-0000-000000000000}"/>
  <bookViews>
    <workbookView xWindow="-28920" yWindow="-105" windowWidth="29040" windowHeight="17520" xr2:uid="{CDDE6305-7FE8-4B87-A220-740C7C0ED088}"/>
  </bookViews>
  <sheets>
    <sheet name="Endabrechnung SHV HF" sheetId="1" r:id="rId1"/>
  </sheets>
  <externalReferences>
    <externalReference r:id="rId2"/>
    <externalReference r:id="rId3"/>
  </externalReferences>
  <definedNames>
    <definedName name="_xlnm.Print_Area" localSheetId="0">'Endabrechnung SHV HF'!$A$1:$K$95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4" i="1"/>
  <c r="B14" i="1"/>
  <c r="B13" i="1"/>
  <c r="C13" i="1" s="1"/>
  <c r="B11" i="1"/>
  <c r="B8" i="1"/>
  <c r="C8" i="1" s="1"/>
  <c r="B6" i="1"/>
  <c r="B7" i="1" s="1"/>
  <c r="B10" i="1" s="1"/>
  <c r="B5" i="1"/>
  <c r="C5" i="1" s="1"/>
  <c r="B4" i="1"/>
  <c r="C4" i="1" s="1"/>
  <c r="C3" i="1"/>
  <c r="G87" i="1"/>
  <c r="G85" i="1"/>
  <c r="D55" i="1"/>
  <c r="E44" i="1" s="1"/>
  <c r="E54" i="1"/>
  <c r="E53" i="1"/>
  <c r="E52" i="1"/>
  <c r="E51" i="1"/>
  <c r="E50" i="1"/>
  <c r="E49" i="1"/>
  <c r="E47" i="1"/>
  <c r="E46" i="1"/>
  <c r="E45" i="1"/>
  <c r="E43" i="1"/>
  <c r="E42" i="1"/>
  <c r="E41" i="1"/>
  <c r="E40" i="1"/>
  <c r="E39" i="1"/>
  <c r="E38" i="1"/>
  <c r="E37" i="1"/>
  <c r="E35" i="1"/>
  <c r="E34" i="1"/>
  <c r="E33" i="1"/>
  <c r="E31" i="1"/>
  <c r="G30" i="1"/>
  <c r="E30" i="1"/>
  <c r="I28" i="1"/>
  <c r="G28" i="1"/>
  <c r="E28" i="1"/>
  <c r="E26" i="1"/>
  <c r="E25" i="1"/>
  <c r="E24" i="1"/>
  <c r="E23" i="1"/>
  <c r="E22" i="1"/>
  <c r="I21" i="1"/>
  <c r="I55" i="1" s="1"/>
  <c r="G21" i="1"/>
  <c r="G55" i="1" s="1"/>
  <c r="E21" i="1"/>
  <c r="E20" i="1"/>
  <c r="E19" i="1"/>
  <c r="J18" i="1"/>
  <c r="A13" i="1"/>
  <c r="C6" i="1" l="1"/>
  <c r="C15" i="1" s="1"/>
  <c r="J49" i="1"/>
  <c r="J37" i="1"/>
  <c r="J44" i="1"/>
  <c r="J23" i="1"/>
  <c r="J42" i="1"/>
  <c r="J51" i="1"/>
  <c r="J39" i="1"/>
  <c r="J30" i="1"/>
  <c r="J19" i="1"/>
  <c r="J46" i="1"/>
  <c r="J34" i="1"/>
  <c r="J25" i="1"/>
  <c r="J53" i="1"/>
  <c r="J41" i="1"/>
  <c r="J29" i="1"/>
  <c r="J27" i="1"/>
  <c r="J43" i="1"/>
  <c r="J31" i="1"/>
  <c r="J22" i="1"/>
  <c r="J20" i="1"/>
  <c r="J50" i="1"/>
  <c r="J38" i="1"/>
  <c r="J45" i="1"/>
  <c r="J33" i="1"/>
  <c r="J24" i="1"/>
  <c r="J52" i="1"/>
  <c r="J40" i="1"/>
  <c r="J47" i="1"/>
  <c r="J35" i="1"/>
  <c r="J28" i="1"/>
  <c r="J26" i="1"/>
  <c r="J54" i="1"/>
  <c r="J21" i="1"/>
  <c r="F47" i="1"/>
  <c r="H47" i="1" s="1"/>
  <c r="F35" i="1"/>
  <c r="H35" i="1" s="1"/>
  <c r="F26" i="1"/>
  <c r="H26" i="1" s="1"/>
  <c r="F54" i="1"/>
  <c r="H54" i="1" s="1"/>
  <c r="F42" i="1"/>
  <c r="H42" i="1" s="1"/>
  <c r="F19" i="1"/>
  <c r="F49" i="1"/>
  <c r="H49" i="1" s="1"/>
  <c r="K49" i="1" s="1"/>
  <c r="F37" i="1"/>
  <c r="H37" i="1" s="1"/>
  <c r="K37" i="1" s="1"/>
  <c r="F30" i="1"/>
  <c r="H30" i="1" s="1"/>
  <c r="F28" i="1"/>
  <c r="H28" i="1" s="1"/>
  <c r="F44" i="1"/>
  <c r="H44" i="1" s="1"/>
  <c r="K44" i="1" s="1"/>
  <c r="F23" i="1"/>
  <c r="H23" i="1" s="1"/>
  <c r="K23" i="1" s="1"/>
  <c r="F21" i="1"/>
  <c r="H21" i="1" s="1"/>
  <c r="K21" i="1" s="1"/>
  <c r="F36" i="1"/>
  <c r="H36" i="1" s="1"/>
  <c r="F29" i="1"/>
  <c r="H29" i="1" s="1"/>
  <c r="K29" i="1" s="1"/>
  <c r="F51" i="1"/>
  <c r="H51" i="1" s="1"/>
  <c r="F39" i="1"/>
  <c r="H39" i="1" s="1"/>
  <c r="F46" i="1"/>
  <c r="H46" i="1" s="1"/>
  <c r="F34" i="1"/>
  <c r="H34" i="1" s="1"/>
  <c r="F25" i="1"/>
  <c r="H25" i="1" s="1"/>
  <c r="F53" i="1"/>
  <c r="H53" i="1" s="1"/>
  <c r="K53" i="1" s="1"/>
  <c r="F41" i="1"/>
  <c r="H41" i="1" s="1"/>
  <c r="K41" i="1" s="1"/>
  <c r="F43" i="1"/>
  <c r="H43" i="1" s="1"/>
  <c r="K43" i="1" s="1"/>
  <c r="F31" i="1"/>
  <c r="H31" i="1" s="1"/>
  <c r="F22" i="1"/>
  <c r="H22" i="1" s="1"/>
  <c r="F20" i="1"/>
  <c r="H20" i="1" s="1"/>
  <c r="F50" i="1"/>
  <c r="H50" i="1" s="1"/>
  <c r="K50" i="1" s="1"/>
  <c r="F38" i="1"/>
  <c r="H38" i="1" s="1"/>
  <c r="F45" i="1"/>
  <c r="H45" i="1" s="1"/>
  <c r="F33" i="1"/>
  <c r="H33" i="1" s="1"/>
  <c r="F24" i="1"/>
  <c r="H24" i="1" s="1"/>
  <c r="K24" i="1" s="1"/>
  <c r="F52" i="1"/>
  <c r="H52" i="1" s="1"/>
  <c r="K52" i="1" s="1"/>
  <c r="F40" i="1"/>
  <c r="H40" i="1" s="1"/>
  <c r="E27" i="1"/>
  <c r="E55" i="1" s="1"/>
  <c r="E29" i="1"/>
  <c r="E36" i="1"/>
  <c r="J36" i="1" s="1"/>
  <c r="E48" i="1"/>
  <c r="J48" i="1" s="1"/>
  <c r="E32" i="1"/>
  <c r="F32" i="1" s="1"/>
  <c r="H32" i="1" s="1"/>
  <c r="K39" i="1" l="1"/>
  <c r="K42" i="1"/>
  <c r="K51" i="1"/>
  <c r="K30" i="1"/>
  <c r="K25" i="1"/>
  <c r="K34" i="1"/>
  <c r="K33" i="1"/>
  <c r="K45" i="1"/>
  <c r="K38" i="1"/>
  <c r="F27" i="1"/>
  <c r="H27" i="1" s="1"/>
  <c r="K27" i="1" s="1"/>
  <c r="K20" i="1"/>
  <c r="K22" i="1"/>
  <c r="F48" i="1"/>
  <c r="H48" i="1" s="1"/>
  <c r="K48" i="1" s="1"/>
  <c r="K54" i="1"/>
  <c r="K31" i="1"/>
  <c r="K26" i="1"/>
  <c r="J32" i="1"/>
  <c r="K32" i="1" s="1"/>
  <c r="K46" i="1"/>
  <c r="K35" i="1"/>
  <c r="H19" i="1"/>
  <c r="K47" i="1"/>
  <c r="K36" i="1"/>
  <c r="K40" i="1"/>
  <c r="K28" i="1"/>
  <c r="F55" i="1" l="1"/>
  <c r="J55" i="1"/>
  <c r="H55" i="1"/>
  <c r="K19" i="1"/>
  <c r="K55" i="1" s="1"/>
</calcChain>
</file>

<file path=xl/sharedStrings.xml><?xml version="1.0" encoding="utf-8"?>
<sst xmlns="http://schemas.openxmlformats.org/spreadsheetml/2006/main" count="98" uniqueCount="62">
  <si>
    <t>Sozialhilfeverband Hartberg-Fürstenfeld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</si>
  <si>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</si>
  <si>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</si>
  <si>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</si>
  <si>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</si>
  <si>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</si>
  <si>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</si>
  <si>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</si>
  <si>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</si>
  <si>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</si>
  <si>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</si>
  <si>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</si>
  <si>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HF (Gesamt per 31.12.2023)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</si>
  <si>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</si>
  <si>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</si>
  <si>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</si>
  <si>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</si>
  <si>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</si>
  <si>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</si>
  <si>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</si>
  <si>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</si>
  <si>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</si>
  <si>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</si>
  <si>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</si>
  <si>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</si>
  <si>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</si>
  <si>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</si>
  <si>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</si>
  <si>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</si>
  <si>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</si>
  <si>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</si>
  <si>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</si>
  <si>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</si>
  <si>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</si>
  <si>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</si>
  <si>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</si>
  <si>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</si>
  <si>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</si>
  <si>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</si>
  <si>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</si>
  <si>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</si>
  <si>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</si>
  <si>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Söchau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</si>
  <si>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</si>
  <si>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</si>
  <si>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</si>
  <si>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</si>
  <si>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</si>
  <si>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</si>
  <si>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</si>
  <si>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</si>
  <si>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</si>
  <si>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</si>
  <si>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</si>
  <si>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</si>
  <si>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</si>
  <si>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</si>
  <si>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</si>
  <si>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</si>
  <si>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</si>
  <si>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</si>
  <si>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Eingang am 25.04.2025 (VR)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</si>
</sst>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0" fillId="3" borderId="0" xfId="0" applyNumberFormat="1" applyFill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2" borderId="0" xfId="0" applyFill="1"/>
    <xf numFmtId="164" fontId="4" fillId="3" borderId="0" xfId="0" applyNumberFormat="1" applyFont="1" applyFill="1"/>
    <xf numFmtId="4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0" fontId="0" fillId="0" borderId="1" xfId="1" applyNumberFormat="1" applyFont="1" applyBorder="1"/>
    <xf numFmtId="164" fontId="4" fillId="0" borderId="1" xfId="0" applyNumberFormat="1" applyFon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  <xf numFmtId="0" fontId="0" fillId="3" borderId="0" xfId="0" applyFill="1"/>
    <xf numFmtId="2" fontId="0" fillId="2" borderId="1" xfId="0" applyNumberFormat="1" applyFill="1" applyBorder="1"/>
    <xf numFmtId="0" fontId="0" fillId="0" borderId="2" xfId="0" applyBorder="1"/>
    <xf numFmtId="4" fontId="0" fillId="0" borderId="2" xfId="0" applyNumberFormat="1" applyBorder="1"/>
    <xf numFmtId="165" fontId="2" fillId="0" borderId="2" xfId="0" applyNumberFormat="1" applyFont="1" applyBorder="1"/>
    <xf numFmtId="10" fontId="2" fillId="0" borderId="2" xfId="0" applyNumberFormat="1" applyFont="1" applyBorder="1"/>
    <xf numFmtId="164" fontId="5" fillId="0" borderId="2" xfId="0" applyNumberFormat="1" applyFont="1" applyBorder="1"/>
    <xf numFmtId="4" fontId="2" fillId="0" borderId="2" xfId="0" applyNumberFormat="1" applyFont="1" applyBorder="1"/>
    <xf numFmtId="164" fontId="2" fillId="0" borderId="2" xfId="0" applyNumberFormat="1" applyFont="1" applyBorder="1"/>
    <xf numFmtId="0" fontId="0" fillId="0" borderId="0" xfId="0" applyFill="1"/>
    <xf numFmtId="0" fontId="2" fillId="2" borderId="0" xfId="0" applyFont="1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0</xdr:rowOff>
    </xdr:from>
    <xdr:to>
      <xdr:col>5</xdr:col>
      <xdr:colOff>430107</xdr:colOff>
      <xdr:row>94</xdr:row>
      <xdr:rowOff>29032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370F35-F60F-4A13-9005-0609C444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68600"/>
          <a:ext cx="10621857" cy="32675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87312</xdr:rowOff>
    </xdr:from>
    <xdr:to>
      <xdr:col>5</xdr:col>
      <xdr:colOff>1124744</xdr:colOff>
      <xdr:row>72</xdr:row>
      <xdr:rowOff>87312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BA35B4-386A-4E46-9F55-6A1D61D6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5912"/>
          <a:ext cx="11306969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7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91">
          <cell r="Q391">
            <v>260782.21</v>
          </cell>
        </row>
      </sheetData>
      <sheetData sheetId="14">
        <row r="17">
          <cell r="I17">
            <v>-7899.7400558139316</v>
          </cell>
        </row>
      </sheetData>
      <sheetData sheetId="15">
        <row r="9">
          <cell r="F9">
            <v>1177696.1000000001</v>
          </cell>
        </row>
      </sheetData>
      <sheetData sheetId="16">
        <row r="32">
          <cell r="H32">
            <v>2043590.8780000031</v>
          </cell>
        </row>
      </sheetData>
      <sheetData sheetId="17">
        <row r="25">
          <cell r="C25">
            <v>-2579276.38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343">
          <cell r="Q343">
            <v>66.569999999999993</v>
          </cell>
        </row>
        <row r="344">
          <cell r="Q344">
            <v>31192.45</v>
          </cell>
        </row>
        <row r="345">
          <cell r="Q345">
            <v>29341.95</v>
          </cell>
        </row>
        <row r="346">
          <cell r="Q346">
            <v>14115.16</v>
          </cell>
        </row>
        <row r="347">
          <cell r="Q347">
            <v>4885.8900000000003</v>
          </cell>
        </row>
        <row r="348">
          <cell r="Q348">
            <v>18496.259999999998</v>
          </cell>
        </row>
        <row r="349">
          <cell r="Q349">
            <v>6593.06</v>
          </cell>
        </row>
        <row r="350">
          <cell r="Q350">
            <v>21.42</v>
          </cell>
        </row>
        <row r="351">
          <cell r="Q351">
            <v>10037.6</v>
          </cell>
        </row>
        <row r="352">
          <cell r="Q352">
            <v>9442.1200000000008</v>
          </cell>
        </row>
        <row r="353">
          <cell r="Q353">
            <v>4542.2</v>
          </cell>
        </row>
        <row r="354">
          <cell r="Q354">
            <v>1572.26</v>
          </cell>
        </row>
        <row r="355">
          <cell r="Q355">
            <v>31.23</v>
          </cell>
        </row>
        <row r="356">
          <cell r="Q356">
            <v>1020.64</v>
          </cell>
        </row>
        <row r="357">
          <cell r="Q357">
            <v>3963.88</v>
          </cell>
        </row>
        <row r="358">
          <cell r="Q358">
            <v>12886.99</v>
          </cell>
        </row>
        <row r="359">
          <cell r="Q359">
            <v>7297.8</v>
          </cell>
        </row>
        <row r="360">
          <cell r="Q360">
            <v>894.52</v>
          </cell>
        </row>
        <row r="361">
          <cell r="Q361">
            <v>31.23</v>
          </cell>
        </row>
        <row r="362">
          <cell r="Q362">
            <v>1020.64</v>
          </cell>
        </row>
        <row r="363">
          <cell r="Q363">
            <v>3963.88</v>
          </cell>
        </row>
        <row r="364">
          <cell r="Q364">
            <v>12886.99</v>
          </cell>
        </row>
        <row r="365">
          <cell r="Q365">
            <v>7297.8</v>
          </cell>
        </row>
        <row r="366">
          <cell r="Q366">
            <v>894.52</v>
          </cell>
        </row>
        <row r="367">
          <cell r="Q367">
            <v>13.94</v>
          </cell>
        </row>
        <row r="368">
          <cell r="Q368">
            <v>455.74</v>
          </cell>
        </row>
        <row r="369">
          <cell r="Q369">
            <v>1769.96</v>
          </cell>
        </row>
        <row r="370">
          <cell r="Q370">
            <v>5754.33</v>
          </cell>
        </row>
        <row r="371">
          <cell r="Q371">
            <v>3258.63</v>
          </cell>
        </row>
        <row r="372">
          <cell r="Q372">
            <v>399.42</v>
          </cell>
        </row>
        <row r="373">
          <cell r="Q373">
            <v>26.57</v>
          </cell>
        </row>
        <row r="374">
          <cell r="Q374">
            <v>868.73</v>
          </cell>
        </row>
        <row r="375">
          <cell r="Q375">
            <v>3373.9</v>
          </cell>
        </row>
        <row r="376">
          <cell r="Q376">
            <v>10968.88</v>
          </cell>
        </row>
        <row r="377">
          <cell r="Q377">
            <v>6211.59</v>
          </cell>
        </row>
        <row r="378">
          <cell r="Q378">
            <v>761.38</v>
          </cell>
        </row>
        <row r="379">
          <cell r="Q379">
            <v>26.57</v>
          </cell>
        </row>
        <row r="380">
          <cell r="Q380">
            <v>868.73</v>
          </cell>
        </row>
        <row r="381">
          <cell r="Q381">
            <v>3373.9</v>
          </cell>
        </row>
        <row r="382">
          <cell r="Q382">
            <v>10968.88</v>
          </cell>
        </row>
        <row r="383">
          <cell r="Q383">
            <v>6211.59</v>
          </cell>
        </row>
        <row r="384">
          <cell r="Q384">
            <v>761.38</v>
          </cell>
        </row>
        <row r="385">
          <cell r="Q385">
            <v>26.57</v>
          </cell>
        </row>
        <row r="386">
          <cell r="Q386">
            <v>868.73</v>
          </cell>
        </row>
        <row r="387">
          <cell r="Q387">
            <v>3373.9</v>
          </cell>
        </row>
        <row r="388">
          <cell r="Q388">
            <v>10968.88</v>
          </cell>
        </row>
        <row r="389">
          <cell r="Q389">
            <v>6211.59</v>
          </cell>
        </row>
        <row r="390">
          <cell r="Q390">
            <v>761.36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AB49-B023-464A-AD20-A2B3EBFA3384}">
  <sheetPr>
    <tabColor theme="9" tint="0.79998168889431442"/>
    <pageSetUpPr fitToPage="1"/>
  </sheetPr>
  <dimension ref="A1:P87"/>
  <sheetViews>
    <sheetView tabSelected="1" view="pageBreakPreview" zoomScaleNormal="60" zoomScaleSheetLayoutView="100" workbookViewId="0">
      <selection sqref="A1:N1"/>
    </sheetView>
  </sheetViews>
  <sheetFormatPr baseColWidth="10" defaultRowHeight="15" x14ac:dyDescent="0.25"/>
  <cols>
    <col min="1" max="1" width="62" bestFit="1" customWidth="1"/>
    <col min="2" max="2" width="25.85546875" style="19" bestFit="1" customWidth="1"/>
    <col min="3" max="3" width="19.85546875" bestFit="1" customWidth="1"/>
    <col min="4" max="4" width="33.7109375" bestFit="1" customWidth="1"/>
    <col min="6" max="6" width="16.7109375" customWidth="1"/>
    <col min="8" max="8" width="14.42578125" bestFit="1" customWidth="1"/>
    <col min="10" max="10" width="11.7109375" bestFit="1" customWidth="1"/>
    <col min="11" max="11" width="12.7109375" customWidth="1"/>
  </cols>
  <sheetData>
    <row r="1" spans="1:14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-1496855.03</v>
      </c>
      <c r="C3" s="4">
        <f>B3</f>
        <v>-1496855.03</v>
      </c>
    </row>
    <row r="4" spans="1:14" x14ac:dyDescent="0.25">
      <c r="A4" t="s">
        <v>4</v>
      </c>
      <c r="B4" s="3">
        <f>'[1]A6 End Sept-Dez 2023 SSOA '!I17</f>
        <v>-7899.7400558139316</v>
      </c>
      <c r="C4" s="4">
        <f t="shared" ref="C4:C6" si="0">B4</f>
        <v>-7899.7400558139316</v>
      </c>
    </row>
    <row r="5" spans="1:14" x14ac:dyDescent="0.25">
      <c r="A5" t="s">
        <v>5</v>
      </c>
      <c r="B5" s="3">
        <f>'[1]A8_stat. Pflege Endabr 2023'!F9</f>
        <v>1177696.1000000001</v>
      </c>
      <c r="C5" s="4">
        <f t="shared" si="0"/>
        <v>1177696.1000000001</v>
      </c>
    </row>
    <row r="6" spans="1:14" x14ac:dyDescent="0.25">
      <c r="A6" t="s">
        <v>6</v>
      </c>
      <c r="B6" s="3">
        <f>'[1]A11_Auszahlungen_§2 StPFLG'!H32</f>
        <v>2043590.8780000031</v>
      </c>
      <c r="C6" s="4">
        <f t="shared" si="0"/>
        <v>2043590.8780000031</v>
      </c>
    </row>
    <row r="7" spans="1:14" s="5" customFormat="1" x14ac:dyDescent="0.25">
      <c r="A7" s="5" t="s">
        <v>7</v>
      </c>
      <c r="B7" s="6">
        <f>SUM(B3:B6)</f>
        <v>1716532.2079441892</v>
      </c>
      <c r="C7" s="6"/>
    </row>
    <row r="8" spans="1:14" x14ac:dyDescent="0.25">
      <c r="A8" t="s">
        <v>8</v>
      </c>
      <c r="B8" s="3">
        <f>-[1]GSBG_Guthaben_SHV!C25</f>
        <v>2579276.38</v>
      </c>
      <c r="C8" s="4">
        <f>B8</f>
        <v>2579276.38</v>
      </c>
    </row>
    <row r="9" spans="1:14" x14ac:dyDescent="0.25">
      <c r="A9" t="s">
        <v>9</v>
      </c>
      <c r="B9" s="3">
        <v>0</v>
      </c>
      <c r="C9" s="4"/>
    </row>
    <row r="10" spans="1:14" s="5" customFormat="1" x14ac:dyDescent="0.25">
      <c r="A10" s="5" t="s">
        <v>10</v>
      </c>
      <c r="B10" s="6">
        <f>SUM(B7:B9)</f>
        <v>4295808.5879441891</v>
      </c>
      <c r="C10" s="6"/>
    </row>
    <row r="11" spans="1:14" x14ac:dyDescent="0.25">
      <c r="A11" t="s">
        <v>11</v>
      </c>
      <c r="B11" s="3">
        <f>'[1]Offene Umlagen'!Q391</f>
        <v>260782.21</v>
      </c>
      <c r="C11" s="4"/>
    </row>
    <row r="12" spans="1:14" s="5" customFormat="1" x14ac:dyDescent="0.25">
      <c r="A12" s="5" t="s">
        <v>12</v>
      </c>
      <c r="B12" s="6">
        <f>SUM(B10:B11)</f>
        <v>4556590.797944189</v>
      </c>
      <c r="C12" s="6"/>
      <c r="K12"/>
    </row>
    <row r="13" spans="1:14" x14ac:dyDescent="0.25">
      <c r="A13" t="str">
        <f>'[2]Endabrechnung SHV Weiz'!A14</f>
        <v>Nachlaufende Zahlungen - SHV im Jahr 2024</v>
      </c>
      <c r="B13" s="3">
        <f>G87+G67</f>
        <v>-15963.190000000006</v>
      </c>
      <c r="C13" s="4">
        <f>B13</f>
        <v>-15963.190000000006</v>
      </c>
      <c r="D13" s="30"/>
      <c r="E13" s="30"/>
      <c r="F13" s="30"/>
      <c r="G13" s="30"/>
    </row>
    <row r="14" spans="1:14" s="5" customFormat="1" x14ac:dyDescent="0.25">
      <c r="A14" t="s">
        <v>13</v>
      </c>
      <c r="B14" s="8">
        <f>G85+G86</f>
        <v>103374.51000000001</v>
      </c>
      <c r="C14" s="4">
        <f>B14</f>
        <v>103374.51000000001</v>
      </c>
      <c r="K14"/>
    </row>
    <row r="15" spans="1:14" s="5" customFormat="1" x14ac:dyDescent="0.25">
      <c r="A15" s="5" t="s">
        <v>14</v>
      </c>
      <c r="B15" s="6"/>
      <c r="C15" s="6">
        <f>SUM(C3:C14)</f>
        <v>4383219.9079441885</v>
      </c>
      <c r="K15"/>
    </row>
    <row r="16" spans="1:14" s="5" customFormat="1" x14ac:dyDescent="0.25">
      <c r="B16" s="9"/>
      <c r="C16" s="9"/>
      <c r="K16"/>
    </row>
    <row r="18" spans="1:16" ht="75" x14ac:dyDescent="0.25">
      <c r="A18" s="10" t="s">
        <v>15</v>
      </c>
      <c r="B18" s="10" t="s">
        <v>16</v>
      </c>
      <c r="C18" s="10" t="s">
        <v>17</v>
      </c>
      <c r="D18" s="11" t="s">
        <v>18</v>
      </c>
      <c r="E18" s="11" t="s">
        <v>19</v>
      </c>
      <c r="F18" s="11" t="s">
        <v>20</v>
      </c>
      <c r="G18" s="11" t="s">
        <v>21</v>
      </c>
      <c r="H18" s="11" t="s">
        <v>22</v>
      </c>
      <c r="I18" s="12" t="s">
        <v>23</v>
      </c>
      <c r="J18" s="11" t="str">
        <f>'[2]Endabrechnung SHV Weiz'!J19</f>
        <v>Abrechnung 2024 SHV</v>
      </c>
      <c r="K18" s="11" t="s">
        <v>22</v>
      </c>
    </row>
    <row r="19" spans="1:16" x14ac:dyDescent="0.25">
      <c r="A19" s="13">
        <v>62202</v>
      </c>
      <c r="B19" s="13" t="s">
        <v>24</v>
      </c>
      <c r="C19" s="13" t="s">
        <v>25</v>
      </c>
      <c r="D19" s="14">
        <v>2368902.5499999998</v>
      </c>
      <c r="E19" s="15">
        <f>D19/D$55</f>
        <v>2.0357220262141529E-2</v>
      </c>
      <c r="F19" s="16">
        <f>B$12*E19</f>
        <v>92759.522518197089</v>
      </c>
      <c r="G19" s="17"/>
      <c r="H19" s="18">
        <f>F19-G19</f>
        <v>92759.522518197089</v>
      </c>
      <c r="I19" s="13"/>
      <c r="J19" s="18">
        <f>$B$13*E19</f>
        <v>-324.96617491641518</v>
      </c>
      <c r="K19" s="18">
        <f>H19+I19+J19</f>
        <v>92434.556343280681</v>
      </c>
      <c r="L19" s="19"/>
    </row>
    <row r="20" spans="1:16" x14ac:dyDescent="0.25">
      <c r="A20" s="13">
        <v>62205</v>
      </c>
      <c r="B20" s="13" t="s">
        <v>26</v>
      </c>
      <c r="C20" s="13" t="s">
        <v>25</v>
      </c>
      <c r="D20" s="14">
        <v>2216908.39</v>
      </c>
      <c r="E20" s="15">
        <f t="shared" ref="E20:E54" si="1">D20/D$55</f>
        <v>1.9051054842344428E-2</v>
      </c>
      <c r="F20" s="16">
        <f t="shared" ref="F20:F54" si="2">B$12*E20</f>
        <v>86807.861185756701</v>
      </c>
      <c r="G20" s="17"/>
      <c r="H20" s="18">
        <f t="shared" ref="H20:H54" si="3">F20-G20</f>
        <v>86807.861185756701</v>
      </c>
      <c r="I20" s="13"/>
      <c r="J20" s="18">
        <f t="shared" ref="J20:J54" si="4">$B$13*E20</f>
        <v>-304.11560814876424</v>
      </c>
      <c r="K20" s="18">
        <f t="shared" ref="K20:K54" si="5">H20+I20+J20</f>
        <v>86503.745577607944</v>
      </c>
      <c r="L20" s="19"/>
    </row>
    <row r="21" spans="1:16" x14ac:dyDescent="0.25">
      <c r="A21" s="13">
        <v>62206</v>
      </c>
      <c r="B21" s="13" t="s">
        <v>27</v>
      </c>
      <c r="C21" s="13" t="s">
        <v>25</v>
      </c>
      <c r="D21" s="14">
        <v>1244103.33</v>
      </c>
      <c r="E21" s="15">
        <f t="shared" si="1"/>
        <v>1.0691231480870226E-2</v>
      </c>
      <c r="F21" s="16">
        <f t="shared" si="2"/>
        <v>48715.566984424499</v>
      </c>
      <c r="G21" s="20">
        <f>'[2]Offene Umlagen'!Q350+'[2]Offene Umlagen'!Q351+'[2]Offene Umlagen'!Q352+'[2]Offene Umlagen'!Q353+'[2]Offene Umlagen'!Q354+'[2]Offene Umlagen'!Q355+'[2]Offene Umlagen'!Q356+'[2]Offene Umlagen'!Q357+'[2]Offene Umlagen'!Q358+'[2]Offene Umlagen'!Q359+'[2]Offene Umlagen'!Q360+'[2]Offene Umlagen'!Q361+'[2]Offene Umlagen'!Q362+'[2]Offene Umlagen'!Q363+'[2]Offene Umlagen'!Q364+'[2]Offene Umlagen'!Q365+'[2]Offene Umlagen'!Q366+'[2]Offene Umlagen'!Q367+'[2]Offene Umlagen'!Q368+'[2]Offene Umlagen'!Q369+'[2]Offene Umlagen'!Q370+'[2]Offene Umlagen'!Q371+'[2]Offene Umlagen'!Q372+'[2]Offene Umlagen'!Q373+'[2]Offene Umlagen'!Q374+'[2]Offene Umlagen'!Q375+'[2]Offene Umlagen'!Q376+'[2]Offene Umlagen'!Q377+'[2]Offene Umlagen'!Q378+'[2]Offene Umlagen'!Q379+'[2]Offene Umlagen'!Q380+'[2]Offene Umlagen'!Q381+'[2]Offene Umlagen'!Q382+'[2]Offene Umlagen'!Q383+'[2]Offene Umlagen'!Q384+'[2]Offene Umlagen'!Q385+'[2]Offene Umlagen'!Q386+'[2]Offene Umlagen'!Q387+'[2]Offene Umlagen'!Q388+'[2]Offene Umlagen'!Q389+'[2]Offene Umlagen'!Q390</f>
        <v>156090.87000000002</v>
      </c>
      <c r="H21" s="18">
        <f t="shared" si="3"/>
        <v>-107375.30301557553</v>
      </c>
      <c r="I21" s="20">
        <f>G85</f>
        <v>78285.180000000008</v>
      </c>
      <c r="J21" s="18">
        <f t="shared" si="4"/>
        <v>-170.66615946311285</v>
      </c>
      <c r="K21" s="18">
        <f t="shared" si="5"/>
        <v>-29260.78917503863</v>
      </c>
      <c r="L21" s="19"/>
      <c r="M21" s="21"/>
    </row>
    <row r="22" spans="1:16" ht="16.5" customHeight="1" x14ac:dyDescent="0.25">
      <c r="A22" s="13">
        <v>62209</v>
      </c>
      <c r="B22" s="13" t="s">
        <v>28</v>
      </c>
      <c r="C22" s="13" t="s">
        <v>25</v>
      </c>
      <c r="D22" s="14">
        <v>1457039.38</v>
      </c>
      <c r="E22" s="15">
        <f t="shared" si="1"/>
        <v>1.2521102478138721E-2</v>
      </c>
      <c r="F22" s="16">
        <f t="shared" si="2"/>
        <v>57053.540332003075</v>
      </c>
      <c r="G22" s="17"/>
      <c r="H22" s="18">
        <f t="shared" si="3"/>
        <v>57053.540332003075</v>
      </c>
      <c r="I22" s="13"/>
      <c r="J22" s="18">
        <f t="shared" si="4"/>
        <v>-199.87673786799931</v>
      </c>
      <c r="K22" s="18">
        <f t="shared" si="5"/>
        <v>56853.663594135076</v>
      </c>
      <c r="L22" s="19"/>
      <c r="M22" s="19"/>
    </row>
    <row r="23" spans="1:16" x14ac:dyDescent="0.25">
      <c r="A23" s="13">
        <v>62211</v>
      </c>
      <c r="B23" s="13" t="s">
        <v>29</v>
      </c>
      <c r="C23" s="13" t="s">
        <v>25</v>
      </c>
      <c r="D23" s="14">
        <v>2879915.65</v>
      </c>
      <c r="E23" s="15">
        <f t="shared" si="1"/>
        <v>2.474862346002308E-2</v>
      </c>
      <c r="F23" s="16">
        <f t="shared" si="2"/>
        <v>112769.34991972684</v>
      </c>
      <c r="G23" s="17"/>
      <c r="H23" s="18">
        <f t="shared" si="3"/>
        <v>112769.34991972684</v>
      </c>
      <c r="I23" s="13"/>
      <c r="J23" s="18">
        <f t="shared" si="4"/>
        <v>-395.06697853080595</v>
      </c>
      <c r="K23" s="18">
        <f t="shared" si="5"/>
        <v>112374.28294119603</v>
      </c>
      <c r="L23" s="19"/>
      <c r="M23" s="19"/>
    </row>
    <row r="24" spans="1:16" x14ac:dyDescent="0.25">
      <c r="A24" s="13">
        <v>62214</v>
      </c>
      <c r="B24" s="13" t="s">
        <v>30</v>
      </c>
      <c r="C24" s="13" t="s">
        <v>25</v>
      </c>
      <c r="D24" s="14">
        <v>2295431.14</v>
      </c>
      <c r="E24" s="15">
        <f t="shared" si="1"/>
        <v>1.9725841957305774E-2</v>
      </c>
      <c r="F24" s="16">
        <f t="shared" si="2"/>
        <v>89882.58994436088</v>
      </c>
      <c r="G24" s="17"/>
      <c r="H24" s="18">
        <f t="shared" si="3"/>
        <v>89882.58994436088</v>
      </c>
      <c r="I24" s="13"/>
      <c r="J24" s="18">
        <f t="shared" si="4"/>
        <v>-314.88736307444407</v>
      </c>
      <c r="K24" s="18">
        <f t="shared" si="5"/>
        <v>89567.70258128643</v>
      </c>
      <c r="L24" s="19"/>
    </row>
    <row r="25" spans="1:16" x14ac:dyDescent="0.25">
      <c r="A25" s="13">
        <v>62216</v>
      </c>
      <c r="B25" s="13" t="s">
        <v>31</v>
      </c>
      <c r="C25" s="13" t="s">
        <v>25</v>
      </c>
      <c r="D25" s="14">
        <v>1328575.8999999999</v>
      </c>
      <c r="E25" s="15">
        <f t="shared" si="1"/>
        <v>1.1417148515152268E-2</v>
      </c>
      <c r="F25" s="16">
        <f t="shared" si="2"/>
        <v>52023.273862904985</v>
      </c>
      <c r="G25" s="17"/>
      <c r="H25" s="18">
        <f t="shared" si="3"/>
        <v>52023.273862904985</v>
      </c>
      <c r="I25" s="13"/>
      <c r="J25" s="18">
        <f t="shared" si="4"/>
        <v>-182.25411100559361</v>
      </c>
      <c r="K25" s="18">
        <f t="shared" si="5"/>
        <v>51841.019751899388</v>
      </c>
      <c r="L25" s="19"/>
    </row>
    <row r="26" spans="1:16" x14ac:dyDescent="0.25">
      <c r="A26" s="13">
        <v>62219</v>
      </c>
      <c r="B26" s="13" t="s">
        <v>32</v>
      </c>
      <c r="C26" s="13" t="s">
        <v>25</v>
      </c>
      <c r="D26" s="14">
        <v>11284649.810000001</v>
      </c>
      <c r="E26" s="15">
        <f t="shared" si="1"/>
        <v>9.697490585389576E-2</v>
      </c>
      <c r="F26" s="16">
        <f t="shared" si="2"/>
        <v>441874.9636453655</v>
      </c>
      <c r="G26" s="17"/>
      <c r="H26" s="18">
        <f t="shared" si="3"/>
        <v>441874.9636453655</v>
      </c>
      <c r="I26" s="13"/>
      <c r="J26" s="18">
        <f t="shared" si="4"/>
        <v>-1548.0288473778508</v>
      </c>
      <c r="K26" s="18">
        <f t="shared" si="5"/>
        <v>440326.93479798763</v>
      </c>
      <c r="L26" s="19"/>
    </row>
    <row r="27" spans="1:16" x14ac:dyDescent="0.25">
      <c r="A27" s="13">
        <v>62220</v>
      </c>
      <c r="B27" s="13" t="s">
        <v>33</v>
      </c>
      <c r="C27" s="13" t="s">
        <v>25</v>
      </c>
      <c r="D27" s="14">
        <v>2845969.35</v>
      </c>
      <c r="E27" s="15">
        <f t="shared" si="1"/>
        <v>2.4456905125647219E-2</v>
      </c>
      <c r="F27" s="16">
        <f t="shared" si="2"/>
        <v>111440.10884171819</v>
      </c>
      <c r="G27" s="17"/>
      <c r="H27" s="18">
        <f t="shared" si="3"/>
        <v>111440.10884171819</v>
      </c>
      <c r="I27" s="13"/>
      <c r="J27" s="18">
        <f t="shared" si="4"/>
        <v>-390.41022333268057</v>
      </c>
      <c r="K27" s="18">
        <f t="shared" si="5"/>
        <v>111049.6986183855</v>
      </c>
      <c r="L27" s="19"/>
    </row>
    <row r="28" spans="1:16" x14ac:dyDescent="0.25">
      <c r="A28" s="13">
        <v>62226</v>
      </c>
      <c r="B28" s="13" t="s">
        <v>34</v>
      </c>
      <c r="C28" s="13" t="s">
        <v>25</v>
      </c>
      <c r="D28" s="14">
        <v>2452357.06</v>
      </c>
      <c r="E28" s="15">
        <f t="shared" si="1"/>
        <v>2.1074388573661604E-2</v>
      </c>
      <c r="F28" s="16">
        <f t="shared" si="2"/>
        <v>96027.365047046624</v>
      </c>
      <c r="G28" s="20">
        <f>'[2]Offene Umlagen'!Q348+'[2]Offene Umlagen'!Q349</f>
        <v>25089.32</v>
      </c>
      <c r="H28" s="18">
        <f t="shared" si="3"/>
        <v>70938.045047046617</v>
      </c>
      <c r="I28" s="20">
        <f>G86</f>
        <v>25089.33</v>
      </c>
      <c r="J28" s="18">
        <f t="shared" si="4"/>
        <v>-336.41446893518929</v>
      </c>
      <c r="K28" s="18">
        <f t="shared" si="5"/>
        <v>95690.960578111422</v>
      </c>
      <c r="L28" s="19"/>
      <c r="M28" s="7"/>
      <c r="N28" s="7"/>
      <c r="O28" s="7"/>
      <c r="P28" s="7"/>
    </row>
    <row r="29" spans="1:16" x14ac:dyDescent="0.25">
      <c r="A29" s="13">
        <v>62232</v>
      </c>
      <c r="B29" s="13" t="s">
        <v>35</v>
      </c>
      <c r="C29" s="13" t="s">
        <v>25</v>
      </c>
      <c r="D29" s="14">
        <v>1553748.25</v>
      </c>
      <c r="E29" s="15">
        <f t="shared" si="1"/>
        <v>1.335217244675892E-2</v>
      </c>
      <c r="F29" s="16">
        <f t="shared" si="2"/>
        <v>60840.386103465644</v>
      </c>
      <c r="G29" s="17"/>
      <c r="H29" s="18">
        <f t="shared" si="3"/>
        <v>60840.386103465644</v>
      </c>
      <c r="I29" s="13"/>
      <c r="J29" s="18">
        <f t="shared" si="4"/>
        <v>-213.14326568037762</v>
      </c>
      <c r="K29" s="18">
        <f t="shared" si="5"/>
        <v>60627.242837785263</v>
      </c>
      <c r="L29" s="19"/>
    </row>
    <row r="30" spans="1:16" x14ac:dyDescent="0.25">
      <c r="A30" s="13">
        <v>62233</v>
      </c>
      <c r="B30" s="13" t="s">
        <v>36</v>
      </c>
      <c r="C30" s="13" t="s">
        <v>25</v>
      </c>
      <c r="D30" s="14">
        <v>3872181.81</v>
      </c>
      <c r="E30" s="15">
        <f t="shared" si="1"/>
        <v>3.3275686246033158E-2</v>
      </c>
      <c r="F30" s="16">
        <f t="shared" si="2"/>
        <v>151623.68574395269</v>
      </c>
      <c r="G30" s="20">
        <f>'[2]Offene Umlagen'!Q343+'[2]Offene Umlagen'!Q344+'[2]Offene Umlagen'!Q345+'[2]Offene Umlagen'!Q346+'[2]Offene Umlagen'!Q347</f>
        <v>79602.02</v>
      </c>
      <c r="H30" s="18">
        <f t="shared" si="3"/>
        <v>72021.66574395269</v>
      </c>
      <c r="I30" s="22">
        <v>0</v>
      </c>
      <c r="J30" s="18">
        <f t="shared" si="4"/>
        <v>-531.18610192581423</v>
      </c>
      <c r="K30" s="18">
        <f t="shared" si="5"/>
        <v>71490.479642026869</v>
      </c>
      <c r="L30" s="19"/>
    </row>
    <row r="31" spans="1:16" x14ac:dyDescent="0.25">
      <c r="A31" s="13">
        <v>62235</v>
      </c>
      <c r="B31" s="13" t="s">
        <v>37</v>
      </c>
      <c r="C31" s="13" t="s">
        <v>25</v>
      </c>
      <c r="D31" s="14">
        <v>2167032.9700000002</v>
      </c>
      <c r="E31" s="15">
        <f t="shared" si="1"/>
        <v>1.8622449237353705E-2</v>
      </c>
      <c r="F31" s="16">
        <f t="shared" si="2"/>
        <v>84854.880830108668</v>
      </c>
      <c r="G31" s="17"/>
      <c r="H31" s="18">
        <f t="shared" si="3"/>
        <v>84854.880830108668</v>
      </c>
      <c r="I31" s="13"/>
      <c r="J31" s="18">
        <f t="shared" si="4"/>
        <v>-297.27369544123241</v>
      </c>
      <c r="K31" s="18">
        <f t="shared" si="5"/>
        <v>84557.607134667429</v>
      </c>
      <c r="L31" s="19"/>
    </row>
    <row r="32" spans="1:16" x14ac:dyDescent="0.25">
      <c r="A32" s="13">
        <v>62242</v>
      </c>
      <c r="B32" s="13" t="s">
        <v>38</v>
      </c>
      <c r="C32" s="13" t="s">
        <v>25</v>
      </c>
      <c r="D32" s="14">
        <v>1123999.3899999999</v>
      </c>
      <c r="E32" s="15">
        <f t="shared" si="1"/>
        <v>9.6591154231915194E-3</v>
      </c>
      <c r="F32" s="16">
        <f t="shared" si="2"/>
        <v>44012.636453595267</v>
      </c>
      <c r="G32" s="17"/>
      <c r="H32" s="18">
        <f t="shared" si="3"/>
        <v>44012.636453595267</v>
      </c>
      <c r="I32" s="13"/>
      <c r="J32" s="18">
        <f t="shared" si="4"/>
        <v>-154.1902947323367</v>
      </c>
      <c r="K32" s="18">
        <f t="shared" si="5"/>
        <v>43858.446158862927</v>
      </c>
      <c r="L32" s="19"/>
    </row>
    <row r="33" spans="1:12" x14ac:dyDescent="0.25">
      <c r="A33" s="13">
        <v>62244</v>
      </c>
      <c r="B33" s="13" t="s">
        <v>39</v>
      </c>
      <c r="C33" s="13" t="s">
        <v>25</v>
      </c>
      <c r="D33" s="14">
        <v>3119815.99</v>
      </c>
      <c r="E33" s="15">
        <f t="shared" si="1"/>
        <v>2.681021272309456E-2</v>
      </c>
      <c r="F33" s="16">
        <f t="shared" si="2"/>
        <v>122163.16858497889</v>
      </c>
      <c r="G33" s="17"/>
      <c r="H33" s="18">
        <f t="shared" si="3"/>
        <v>122163.16858497889</v>
      </c>
      <c r="I33" s="13"/>
      <c r="J33" s="18">
        <f t="shared" si="4"/>
        <v>-427.97651963917599</v>
      </c>
      <c r="K33" s="18">
        <f t="shared" si="5"/>
        <v>121735.19206533971</v>
      </c>
      <c r="L33" s="19"/>
    </row>
    <row r="34" spans="1:12" x14ac:dyDescent="0.25">
      <c r="A34" s="13">
        <v>62245</v>
      </c>
      <c r="B34" s="13" t="s">
        <v>40</v>
      </c>
      <c r="C34" s="13" t="s">
        <v>25</v>
      </c>
      <c r="D34" s="14">
        <v>1477768.21</v>
      </c>
      <c r="E34" s="15">
        <f t="shared" si="1"/>
        <v>1.2699236170504617E-2</v>
      </c>
      <c r="F34" s="16">
        <f t="shared" si="2"/>
        <v>57865.222675441335</v>
      </c>
      <c r="G34" s="17"/>
      <c r="H34" s="18">
        <f t="shared" si="3"/>
        <v>57865.222675441335</v>
      </c>
      <c r="I34" s="13"/>
      <c r="J34" s="18">
        <f t="shared" si="4"/>
        <v>-202.72031984463766</v>
      </c>
      <c r="K34" s="18">
        <f t="shared" si="5"/>
        <v>57662.502355596698</v>
      </c>
      <c r="L34" s="19"/>
    </row>
    <row r="35" spans="1:12" x14ac:dyDescent="0.25">
      <c r="A35" s="13">
        <v>62247</v>
      </c>
      <c r="B35" s="13" t="s">
        <v>41</v>
      </c>
      <c r="C35" s="13" t="s">
        <v>25</v>
      </c>
      <c r="D35" s="14">
        <v>1386638.55</v>
      </c>
      <c r="E35" s="15">
        <f t="shared" si="1"/>
        <v>1.1916111275377941E-2</v>
      </c>
      <c r="F35" s="16">
        <f t="shared" si="2"/>
        <v>54296.842984666124</v>
      </c>
      <c r="G35" s="17"/>
      <c r="H35" s="18">
        <f t="shared" si="3"/>
        <v>54296.842984666124</v>
      </c>
      <c r="I35" s="13"/>
      <c r="J35" s="18">
        <f t="shared" si="4"/>
        <v>-190.21914835000047</v>
      </c>
      <c r="K35" s="18">
        <f t="shared" si="5"/>
        <v>54106.623836316125</v>
      </c>
      <c r="L35" s="19"/>
    </row>
    <row r="36" spans="1:12" x14ac:dyDescent="0.25">
      <c r="A36" s="13">
        <v>62252</v>
      </c>
      <c r="B36" s="13" t="s">
        <v>42</v>
      </c>
      <c r="C36" s="13" t="s">
        <v>25</v>
      </c>
      <c r="D36" s="14">
        <v>1523534.41</v>
      </c>
      <c r="E36" s="15">
        <f t="shared" si="1"/>
        <v>1.3092529095940161E-2</v>
      </c>
      <c r="F36" s="16">
        <f t="shared" si="2"/>
        <v>59657.297600377489</v>
      </c>
      <c r="G36" s="17"/>
      <c r="H36" s="18">
        <f t="shared" si="3"/>
        <v>59657.297600377489</v>
      </c>
      <c r="I36" s="13"/>
      <c r="J36" s="18">
        <f t="shared" si="4"/>
        <v>-208.99852953902109</v>
      </c>
      <c r="K36" s="18">
        <f t="shared" si="5"/>
        <v>59448.299070838468</v>
      </c>
      <c r="L36" s="19"/>
    </row>
    <row r="37" spans="1:12" x14ac:dyDescent="0.25">
      <c r="A37" s="13">
        <v>62256</v>
      </c>
      <c r="B37" s="13" t="s">
        <v>43</v>
      </c>
      <c r="C37" s="13" t="s">
        <v>25</v>
      </c>
      <c r="D37" s="14">
        <v>2637837.08</v>
      </c>
      <c r="E37" s="15">
        <f t="shared" si="1"/>
        <v>2.2668315525771313E-2</v>
      </c>
      <c r="F37" s="16">
        <f t="shared" si="2"/>
        <v>103290.23792962496</v>
      </c>
      <c r="G37" s="17"/>
      <c r="H37" s="18">
        <f t="shared" si="3"/>
        <v>103290.23792962496</v>
      </c>
      <c r="I37" s="13"/>
      <c r="J37" s="18">
        <f t="shared" si="4"/>
        <v>-361.85862771783752</v>
      </c>
      <c r="K37" s="18">
        <f t="shared" si="5"/>
        <v>102928.37930190712</v>
      </c>
      <c r="L37" s="19"/>
    </row>
    <row r="38" spans="1:12" x14ac:dyDescent="0.25">
      <c r="A38" s="13">
        <v>62262</v>
      </c>
      <c r="B38" s="13" t="s">
        <v>44</v>
      </c>
      <c r="C38" s="13" t="s">
        <v>25</v>
      </c>
      <c r="D38" s="14">
        <v>1561378.59</v>
      </c>
      <c r="E38" s="15">
        <f t="shared" si="1"/>
        <v>1.3417743954567476E-2</v>
      </c>
      <c r="F38" s="16">
        <f t="shared" si="2"/>
        <v>61139.168632553439</v>
      </c>
      <c r="G38" s="17"/>
      <c r="H38" s="18">
        <f t="shared" si="3"/>
        <v>61139.168632553439</v>
      </c>
      <c r="I38" s="13"/>
      <c r="J38" s="18">
        <f t="shared" si="4"/>
        <v>-214.18999611811208</v>
      </c>
      <c r="K38" s="18">
        <f t="shared" si="5"/>
        <v>60924.978636435328</v>
      </c>
      <c r="L38" s="19"/>
    </row>
    <row r="39" spans="1:12" x14ac:dyDescent="0.25">
      <c r="A39" s="13">
        <v>62264</v>
      </c>
      <c r="B39" s="13" t="s">
        <v>45</v>
      </c>
      <c r="C39" s="13" t="s">
        <v>25</v>
      </c>
      <c r="D39" s="14">
        <v>5292964.28</v>
      </c>
      <c r="E39" s="15">
        <f t="shared" si="1"/>
        <v>4.5485214107945204E-2</v>
      </c>
      <c r="F39" s="16">
        <f t="shared" si="2"/>
        <v>207257.50804678432</v>
      </c>
      <c r="G39" s="17"/>
      <c r="H39" s="18">
        <f t="shared" si="3"/>
        <v>207257.50804678432</v>
      </c>
      <c r="I39" s="13"/>
      <c r="J39" s="18">
        <f t="shared" si="4"/>
        <v>-726.08911499581006</v>
      </c>
      <c r="K39" s="18">
        <f t="shared" si="5"/>
        <v>206531.4189317885</v>
      </c>
      <c r="L39" s="19"/>
    </row>
    <row r="40" spans="1:12" x14ac:dyDescent="0.25">
      <c r="A40" s="13">
        <v>62265</v>
      </c>
      <c r="B40" s="13" t="s">
        <v>46</v>
      </c>
      <c r="C40" s="13" t="s">
        <v>25</v>
      </c>
      <c r="D40" s="14">
        <v>2089160.78</v>
      </c>
      <c r="E40" s="15">
        <f t="shared" si="1"/>
        <v>1.7953252725185935E-2</v>
      </c>
      <c r="F40" s="16">
        <f t="shared" si="2"/>
        <v>81805.626160748667</v>
      </c>
      <c r="G40" s="17"/>
      <c r="H40" s="18">
        <f t="shared" si="3"/>
        <v>81805.626160748667</v>
      </c>
      <c r="I40" s="13"/>
      <c r="J40" s="18">
        <f t="shared" si="4"/>
        <v>-286.59118437016099</v>
      </c>
      <c r="K40" s="18">
        <f t="shared" si="5"/>
        <v>81519.034976378505</v>
      </c>
      <c r="L40" s="19"/>
    </row>
    <row r="41" spans="1:12" x14ac:dyDescent="0.25">
      <c r="A41" s="13">
        <v>62266</v>
      </c>
      <c r="B41" s="13" t="s">
        <v>47</v>
      </c>
      <c r="C41" s="13" t="s">
        <v>25</v>
      </c>
      <c r="D41" s="14">
        <v>2673825.89</v>
      </c>
      <c r="E41" s="15">
        <f t="shared" si="1"/>
        <v>2.2977586218287712E-2</v>
      </c>
      <c r="F41" s="16">
        <f t="shared" si="2"/>
        <v>104699.457921219</v>
      </c>
      <c r="G41" s="17"/>
      <c r="H41" s="18">
        <f t="shared" si="3"/>
        <v>104699.457921219</v>
      </c>
      <c r="I41" s="13"/>
      <c r="J41" s="18">
        <f t="shared" si="4"/>
        <v>-366.79557454390834</v>
      </c>
      <c r="K41" s="18">
        <f t="shared" si="5"/>
        <v>104332.66234667509</v>
      </c>
      <c r="L41" s="19"/>
    </row>
    <row r="42" spans="1:12" x14ac:dyDescent="0.25">
      <c r="A42" s="13">
        <v>62267</v>
      </c>
      <c r="B42" s="13" t="s">
        <v>48</v>
      </c>
      <c r="C42" s="13" t="s">
        <v>25</v>
      </c>
      <c r="D42" s="14">
        <v>12585388.300000001</v>
      </c>
      <c r="E42" s="15">
        <f t="shared" si="1"/>
        <v>0.10815283292581157</v>
      </c>
      <c r="F42" s="16">
        <f t="shared" si="2"/>
        <v>492808.20328134828</v>
      </c>
      <c r="G42" s="17"/>
      <c r="H42" s="18">
        <f t="shared" si="3"/>
        <v>492808.20328134828</v>
      </c>
      <c r="I42" s="13"/>
      <c r="J42" s="18">
        <f t="shared" si="4"/>
        <v>-1726.4642210329866</v>
      </c>
      <c r="K42" s="18">
        <f t="shared" si="5"/>
        <v>491081.7390603153</v>
      </c>
      <c r="L42" s="19"/>
    </row>
    <row r="43" spans="1:12" x14ac:dyDescent="0.25">
      <c r="A43" s="13">
        <v>62268</v>
      </c>
      <c r="B43" s="13" t="s">
        <v>49</v>
      </c>
      <c r="C43" s="13" t="s">
        <v>25</v>
      </c>
      <c r="D43" s="14">
        <v>3891158.18</v>
      </c>
      <c r="E43" s="15">
        <f t="shared" si="1"/>
        <v>3.3438760131814529E-2</v>
      </c>
      <c r="F43" s="16">
        <f t="shared" si="2"/>
        <v>152366.7467112891</v>
      </c>
      <c r="G43" s="17"/>
      <c r="H43" s="18">
        <f t="shared" si="3"/>
        <v>152366.7467112891</v>
      </c>
      <c r="I43" s="13"/>
      <c r="J43" s="18">
        <f t="shared" si="4"/>
        <v>-533.78928134858063</v>
      </c>
      <c r="K43" s="18">
        <f t="shared" si="5"/>
        <v>151832.95742994052</v>
      </c>
      <c r="L43" s="19"/>
    </row>
    <row r="44" spans="1:12" x14ac:dyDescent="0.25">
      <c r="A44" s="13">
        <v>62269</v>
      </c>
      <c r="B44" s="13" t="s">
        <v>50</v>
      </c>
      <c r="C44" s="13" t="s">
        <v>25</v>
      </c>
      <c r="D44" s="14">
        <v>3115220.67</v>
      </c>
      <c r="E44" s="15">
        <f t="shared" si="1"/>
        <v>2.6770722731657374E-2</v>
      </c>
      <c r="F44" s="16">
        <f t="shared" si="2"/>
        <v>121983.22885338531</v>
      </c>
      <c r="G44" s="17"/>
      <c r="H44" s="18">
        <f t="shared" si="3"/>
        <v>121983.22885338531</v>
      </c>
      <c r="I44" s="13"/>
      <c r="J44" s="18">
        <f t="shared" si="4"/>
        <v>-427.34613340276582</v>
      </c>
      <c r="K44" s="18">
        <f t="shared" si="5"/>
        <v>121555.88271998255</v>
      </c>
      <c r="L44" s="19"/>
    </row>
    <row r="45" spans="1:12" x14ac:dyDescent="0.25">
      <c r="A45" s="13">
        <v>62270</v>
      </c>
      <c r="B45" s="13" t="s">
        <v>51</v>
      </c>
      <c r="C45" s="13" t="s">
        <v>25</v>
      </c>
      <c r="D45" s="14">
        <v>3083701.57</v>
      </c>
      <c r="E45" s="15">
        <f t="shared" si="1"/>
        <v>2.6499862598063247E-2</v>
      </c>
      <c r="F45" s="16">
        <f t="shared" si="2"/>
        <v>120749.03006112039</v>
      </c>
      <c r="G45" s="17"/>
      <c r="H45" s="18">
        <f t="shared" si="3"/>
        <v>120749.03006112039</v>
      </c>
      <c r="I45" s="13"/>
      <c r="J45" s="18">
        <f t="shared" si="4"/>
        <v>-423.0223416267774</v>
      </c>
      <c r="K45" s="18">
        <f t="shared" si="5"/>
        <v>120326.0077194936</v>
      </c>
      <c r="L45" s="19"/>
    </row>
    <row r="46" spans="1:12" x14ac:dyDescent="0.25">
      <c r="A46" s="13">
        <v>62271</v>
      </c>
      <c r="B46" s="13" t="s">
        <v>52</v>
      </c>
      <c r="C46" s="13" t="s">
        <v>25</v>
      </c>
      <c r="D46" s="14">
        <v>6617682.8700000001</v>
      </c>
      <c r="E46" s="15">
        <f t="shared" si="1"/>
        <v>5.6869214738103482E-2</v>
      </c>
      <c r="F46" s="16">
        <f t="shared" si="2"/>
        <v>259129.74056195439</v>
      </c>
      <c r="G46" s="17"/>
      <c r="H46" s="18">
        <f t="shared" si="3"/>
        <v>259129.74056195439</v>
      </c>
      <c r="I46" s="13"/>
      <c r="J46" s="18">
        <f t="shared" si="4"/>
        <v>-907.81408001514649</v>
      </c>
      <c r="K46" s="18">
        <f t="shared" si="5"/>
        <v>258221.92648193924</v>
      </c>
      <c r="L46" s="19"/>
    </row>
    <row r="47" spans="1:12" x14ac:dyDescent="0.25">
      <c r="A47" s="13">
        <v>62272</v>
      </c>
      <c r="B47" s="13" t="s">
        <v>53</v>
      </c>
      <c r="C47" s="13" t="s">
        <v>25</v>
      </c>
      <c r="D47" s="14">
        <v>3618070.69</v>
      </c>
      <c r="E47" s="15">
        <f t="shared" si="1"/>
        <v>3.1091976307901899E-2</v>
      </c>
      <c r="F47" s="16">
        <f t="shared" si="2"/>
        <v>141673.41313448452</v>
      </c>
      <c r="G47" s="17"/>
      <c r="H47" s="18">
        <f t="shared" si="3"/>
        <v>141673.41313448452</v>
      </c>
      <c r="I47" s="13"/>
      <c r="J47" s="18">
        <f t="shared" si="4"/>
        <v>-496.3271252785367</v>
      </c>
      <c r="K47" s="18">
        <f t="shared" si="5"/>
        <v>141177.08600920599</v>
      </c>
      <c r="L47" s="19"/>
    </row>
    <row r="48" spans="1:12" x14ac:dyDescent="0.25">
      <c r="A48" s="13">
        <v>62273</v>
      </c>
      <c r="B48" s="13" t="s">
        <v>54</v>
      </c>
      <c r="C48" s="13" t="s">
        <v>25</v>
      </c>
      <c r="D48" s="14">
        <v>2576080.5299999998</v>
      </c>
      <c r="E48" s="15">
        <f t="shared" si="1"/>
        <v>2.2137609148263314E-2</v>
      </c>
      <c r="F48" s="16">
        <f t="shared" si="2"/>
        <v>100872.02613346171</v>
      </c>
      <c r="G48" s="17"/>
      <c r="H48" s="18">
        <f t="shared" si="3"/>
        <v>100872.02613346171</v>
      </c>
      <c r="I48" s="13"/>
      <c r="J48" s="18">
        <f t="shared" si="4"/>
        <v>-353.38686097946561</v>
      </c>
      <c r="K48" s="18">
        <f t="shared" si="5"/>
        <v>100518.63927248225</v>
      </c>
      <c r="L48" s="19"/>
    </row>
    <row r="49" spans="1:12" x14ac:dyDescent="0.25">
      <c r="A49" s="13">
        <v>62274</v>
      </c>
      <c r="B49" s="13" t="s">
        <v>55</v>
      </c>
      <c r="C49" s="13" t="s">
        <v>25</v>
      </c>
      <c r="D49" s="14">
        <v>1570379.72</v>
      </c>
      <c r="E49" s="15">
        <f t="shared" si="1"/>
        <v>1.3495095378760999E-2</v>
      </c>
      <c r="F49" s="16">
        <f t="shared" si="2"/>
        <v>61491.627420241515</v>
      </c>
      <c r="G49" s="17"/>
      <c r="H49" s="18">
        <f t="shared" si="3"/>
        <v>61491.627420241515</v>
      </c>
      <c r="I49" s="13"/>
      <c r="J49" s="18">
        <f t="shared" si="4"/>
        <v>-215.42477159928387</v>
      </c>
      <c r="K49" s="18">
        <f t="shared" si="5"/>
        <v>61276.202648642233</v>
      </c>
      <c r="L49" s="19"/>
    </row>
    <row r="50" spans="1:12" x14ac:dyDescent="0.25">
      <c r="A50" s="13">
        <v>62275</v>
      </c>
      <c r="B50" s="13" t="s">
        <v>56</v>
      </c>
      <c r="C50" s="13" t="s">
        <v>25</v>
      </c>
      <c r="D50" s="14">
        <v>6941243.2000000002</v>
      </c>
      <c r="E50" s="15">
        <f t="shared" si="1"/>
        <v>5.9649738109949745E-2</v>
      </c>
      <c r="F50" s="16">
        <f t="shared" si="2"/>
        <v>271799.4477715778</v>
      </c>
      <c r="G50" s="17"/>
      <c r="H50" s="18">
        <f t="shared" si="3"/>
        <v>271799.4477715778</v>
      </c>
      <c r="I50" s="13"/>
      <c r="J50" s="18">
        <f t="shared" si="4"/>
        <v>-952.20010289936897</v>
      </c>
      <c r="K50" s="18">
        <f t="shared" si="5"/>
        <v>270847.24766867846</v>
      </c>
      <c r="L50" s="19"/>
    </row>
    <row r="51" spans="1:12" x14ac:dyDescent="0.25">
      <c r="A51" s="13">
        <v>62276</v>
      </c>
      <c r="B51" s="13" t="s">
        <v>57</v>
      </c>
      <c r="C51" s="13" t="s">
        <v>25</v>
      </c>
      <c r="D51" s="14">
        <v>1541114.41</v>
      </c>
      <c r="E51" s="15">
        <f t="shared" si="1"/>
        <v>1.3243603242999714E-2</v>
      </c>
      <c r="F51" s="16">
        <f t="shared" si="2"/>
        <v>60345.680668676316</v>
      </c>
      <c r="G51" s="17"/>
      <c r="H51" s="18">
        <f t="shared" si="3"/>
        <v>60345.680668676316</v>
      </c>
      <c r="I51" s="13"/>
      <c r="J51" s="18">
        <f t="shared" si="4"/>
        <v>-211.41015485262068</v>
      </c>
      <c r="K51" s="18">
        <f t="shared" si="5"/>
        <v>60134.270513823692</v>
      </c>
      <c r="L51" s="19"/>
    </row>
    <row r="52" spans="1:12" x14ac:dyDescent="0.25">
      <c r="A52" s="13">
        <v>62277</v>
      </c>
      <c r="B52" s="13" t="s">
        <v>58</v>
      </c>
      <c r="C52" s="13" t="s">
        <v>25</v>
      </c>
      <c r="D52" s="14">
        <v>3294058.52</v>
      </c>
      <c r="E52" s="15">
        <f t="shared" si="1"/>
        <v>2.8307570038296405E-2</v>
      </c>
      <c r="F52" s="16">
        <f t="shared" si="2"/>
        <v>128986.01314866204</v>
      </c>
      <c r="G52" s="17"/>
      <c r="H52" s="18">
        <f t="shared" si="3"/>
        <v>128986.01314866204</v>
      </c>
      <c r="I52" s="13"/>
      <c r="J52" s="18">
        <f t="shared" si="4"/>
        <v>-451.87911895963293</v>
      </c>
      <c r="K52" s="18">
        <f t="shared" si="5"/>
        <v>128534.1340297024</v>
      </c>
      <c r="L52" s="19"/>
    </row>
    <row r="53" spans="1:12" x14ac:dyDescent="0.25">
      <c r="A53" s="13">
        <v>62278</v>
      </c>
      <c r="B53" s="13" t="s">
        <v>59</v>
      </c>
      <c r="C53" s="13" t="s">
        <v>25</v>
      </c>
      <c r="D53" s="14">
        <v>5124313.29</v>
      </c>
      <c r="E53" s="15">
        <f t="shared" si="1"/>
        <v>4.4035907824384393E-2</v>
      </c>
      <c r="F53" s="16">
        <f t="shared" si="2"/>
        <v>200653.61237170844</v>
      </c>
      <c r="G53" s="17"/>
      <c r="H53" s="18">
        <f t="shared" si="3"/>
        <v>200653.61237170844</v>
      </c>
      <c r="I53" s="13"/>
      <c r="J53" s="18">
        <f t="shared" si="4"/>
        <v>-702.95356342313494</v>
      </c>
      <c r="K53" s="18">
        <f t="shared" si="5"/>
        <v>199950.65880828531</v>
      </c>
      <c r="L53" s="19"/>
    </row>
    <row r="54" spans="1:12" x14ac:dyDescent="0.25">
      <c r="A54" s="13">
        <v>62279</v>
      </c>
      <c r="B54" s="13" t="s">
        <v>60</v>
      </c>
      <c r="C54" s="13" t="s">
        <v>25</v>
      </c>
      <c r="D54" s="14">
        <v>1554549.63</v>
      </c>
      <c r="E54" s="15">
        <f t="shared" si="1"/>
        <v>1.3359059124800477E-2</v>
      </c>
      <c r="F54" s="16">
        <f t="shared" si="2"/>
        <v>60871.765877258207</v>
      </c>
      <c r="G54" s="17"/>
      <c r="H54" s="18">
        <f t="shared" si="3"/>
        <v>60871.765877258207</v>
      </c>
      <c r="I54" s="13"/>
      <c r="J54" s="18">
        <f t="shared" si="4"/>
        <v>-213.25319903042381</v>
      </c>
      <c r="K54" s="18">
        <f t="shared" si="5"/>
        <v>60658.51267822778</v>
      </c>
      <c r="L54" s="19"/>
    </row>
    <row r="55" spans="1:12" ht="15.75" thickBot="1" x14ac:dyDescent="0.3">
      <c r="A55" s="23"/>
      <c r="B55" s="24"/>
      <c r="C55" s="23"/>
      <c r="D55" s="25">
        <f>SUM(D19:D54)</f>
        <v>116366700.34</v>
      </c>
      <c r="E55" s="26">
        <f>SUM(E19:E54)</f>
        <v>1</v>
      </c>
      <c r="F55" s="27">
        <f>SUM(F19:F54)</f>
        <v>4556590.7979441881</v>
      </c>
      <c r="G55" s="28">
        <f>SUM(G19:G54)</f>
        <v>260782.21000000002</v>
      </c>
      <c r="H55" s="29">
        <f t="shared" ref="H55:I55" si="6">SUM(H19:H54)</f>
        <v>4295808.5879441882</v>
      </c>
      <c r="I55" s="29">
        <f t="shared" si="6"/>
        <v>103374.51000000001</v>
      </c>
      <c r="J55" s="29">
        <f>SUM(J19:J54)</f>
        <v>-15963.190000000006</v>
      </c>
      <c r="K55" s="29">
        <f>SUM(K19:K54)</f>
        <v>4383219.9079441875</v>
      </c>
    </row>
    <row r="56" spans="1:12" ht="15.75" thickTop="1" x14ac:dyDescent="0.25"/>
    <row r="57" spans="1:12" x14ac:dyDescent="0.25">
      <c r="A57" t="s">
        <v>61</v>
      </c>
    </row>
    <row r="67" spans="7:7" x14ac:dyDescent="0.25">
      <c r="G67" s="19">
        <v>-16366.23</v>
      </c>
    </row>
    <row r="84" spans="7:7" x14ac:dyDescent="0.25">
      <c r="G84" s="19">
        <v>103777.55</v>
      </c>
    </row>
    <row r="85" spans="7:7" x14ac:dyDescent="0.25">
      <c r="G85" s="19">
        <f>26095.06*3</f>
        <v>78285.180000000008</v>
      </c>
    </row>
    <row r="86" spans="7:7" x14ac:dyDescent="0.25">
      <c r="G86" s="19">
        <v>25089.33</v>
      </c>
    </row>
    <row r="87" spans="7:7" x14ac:dyDescent="0.25">
      <c r="G87" s="9">
        <f>G84-G85-G86</f>
        <v>403.0399999999936</v>
      </c>
    </row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8" scale="83" fitToHeight="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HF</vt:lpstr>
      <vt:lpstr>'Endabrechnung SHV HF'!Druckbereich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Hütter Michaela</cp:lastModifiedBy>
  <cp:lastPrinted>2025-08-04T09:58:20Z</cp:lastPrinted>
  <dcterms:created xsi:type="dcterms:W3CDTF">2025-06-05T14:25:58Z</dcterms:created>
  <dcterms:modified xsi:type="dcterms:W3CDTF">2025-08-22T08:50:12Z</dcterms:modified>
</cp:coreProperties>
</file>