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zausgleich\01_Auflösung Sozialhilfeverbände\Schlussrechnung_SHV\614 Endabrechnung Murau\02 Final\"/>
    </mc:Choice>
  </mc:AlternateContent>
  <xr:revisionPtr revIDLastSave="0" documentId="13_ncr:1_{37EDD45C-64A1-4B06-BBCF-EFD97A39A295}" xr6:coauthVersionLast="47" xr6:coauthVersionMax="47" xr10:uidLastSave="{00000000-0000-0000-0000-000000000000}"/>
  <bookViews>
    <workbookView xWindow="-28965" yWindow="-1905" windowWidth="29130" windowHeight="17610" xr2:uid="{B5F8CB3E-EBA3-449D-B0D4-897CFC86EE60}"/>
  </bookViews>
  <sheets>
    <sheet name="Endabrechnung SHV Murau" sheetId="1" r:id="rId1"/>
  </sheets>
  <externalReferences>
    <externalReference r:id="rId2"/>
  </externalReferences>
  <definedNames>
    <definedName name="_xlnm.Print_Area" localSheetId="0">'Endabrechnung SHV Murau'!$A$1:$K$66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E29" i="1" s="1"/>
  <c r="G31" i="1"/>
  <c r="G29" i="1"/>
  <c r="G28" i="1"/>
  <c r="G27" i="1"/>
  <c r="G22" i="1"/>
  <c r="G21" i="1"/>
  <c r="I20" i="1"/>
  <c r="I32" i="1" s="1"/>
  <c r="G20" i="1"/>
  <c r="G19" i="1"/>
  <c r="J17" i="1"/>
  <c r="A13" i="1"/>
  <c r="E19" i="1" l="1"/>
  <c r="J19" i="1" s="1"/>
  <c r="E21" i="1"/>
  <c r="G32" i="1"/>
  <c r="E23" i="1"/>
  <c r="F23" i="1" s="1"/>
  <c r="H23" i="1" s="1"/>
  <c r="E25" i="1"/>
  <c r="J25" i="1" s="1"/>
  <c r="F29" i="1"/>
  <c r="H29" i="1" s="1"/>
  <c r="F21" i="1"/>
  <c r="H21" i="1" s="1"/>
  <c r="F19" i="1"/>
  <c r="H19" i="1" s="1"/>
  <c r="E28" i="1"/>
  <c r="J28" i="1" s="1"/>
  <c r="E30" i="1"/>
  <c r="J30" i="1" s="1"/>
  <c r="J23" i="1"/>
  <c r="E26" i="1"/>
  <c r="J26" i="1" s="1"/>
  <c r="J21" i="1"/>
  <c r="E20" i="1"/>
  <c r="J20" i="1" s="1"/>
  <c r="E24" i="1"/>
  <c r="J24" i="1" s="1"/>
  <c r="J29" i="1"/>
  <c r="E18" i="1"/>
  <c r="F18" i="1" s="1"/>
  <c r="E22" i="1"/>
  <c r="J22" i="1" s="1"/>
  <c r="E31" i="1"/>
  <c r="J31" i="1" s="1"/>
  <c r="E27" i="1"/>
  <c r="J27" i="1" s="1"/>
  <c r="F25" i="1" l="1"/>
  <c r="H25" i="1" s="1"/>
  <c r="K25" i="1" s="1"/>
  <c r="F28" i="1"/>
  <c r="H28" i="1" s="1"/>
  <c r="K28" i="1" s="1"/>
  <c r="F30" i="1"/>
  <c r="H30" i="1" s="1"/>
  <c r="F20" i="1"/>
  <c r="H20" i="1" s="1"/>
  <c r="K20" i="1" s="1"/>
  <c r="K29" i="1"/>
  <c r="H18" i="1"/>
  <c r="F27" i="1"/>
  <c r="H27" i="1" s="1"/>
  <c r="K27" i="1" s="1"/>
  <c r="K30" i="1"/>
  <c r="F26" i="1"/>
  <c r="H26" i="1" s="1"/>
  <c r="K26" i="1" s="1"/>
  <c r="F24" i="1"/>
  <c r="H24" i="1" s="1"/>
  <c r="K24" i="1" s="1"/>
  <c r="E32" i="1"/>
  <c r="J18" i="1"/>
  <c r="J32" i="1" s="1"/>
  <c r="K19" i="1"/>
  <c r="F22" i="1"/>
  <c r="H22" i="1" s="1"/>
  <c r="K22" i="1" s="1"/>
  <c r="K21" i="1"/>
  <c r="F31" i="1"/>
  <c r="H31" i="1" s="1"/>
  <c r="K31" i="1" s="1"/>
  <c r="K23" i="1"/>
  <c r="F32" i="1" l="1"/>
  <c r="H32" i="1"/>
  <c r="K18" i="1"/>
  <c r="K32" i="1" s="1"/>
</calcChain>
</file>

<file path=xl/sharedStrings.xml><?xml version="1.0" encoding="utf-8"?>
<sst xmlns="http://schemas.openxmlformats.org/spreadsheetml/2006/main" count="54" uniqueCount="39">
  <si>
    <t>Sozialhilfeverband Murau</t>
  </si>
  <si>
    <t>Abrechnung</t>
  </si>
  <si>
    <t>Zahlungsmittel</t>
  </si>
  <si>
    <t>Eingangsstück ABT07-155473/2024-230</t>
  </si>
  <si>
    <t>Ausgangwert Liquide Mittel per 31.12.2023</t>
  </si>
  <si>
    <t>Schlussrechnung Abteilung 6</t>
  </si>
  <si>
    <t>Schlussrechnung Abteilung 8</t>
  </si>
  <si>
    <t>Schlussrechnung Abteilung 11</t>
  </si>
  <si>
    <t>Zwischensumme I</t>
  </si>
  <si>
    <t>Abrechnung A8 (GSBG)</t>
  </si>
  <si>
    <t>Mehr-Weniger Rechnung lt. § 5 Abs 1 StSPLFG</t>
  </si>
  <si>
    <t>Zwischensumme II</t>
  </si>
  <si>
    <t>Offene Umlagen per 31.12.2023</t>
  </si>
  <si>
    <t>Endabrechnung SHV Murau (Gesamt per 31.12.2023)</t>
  </si>
  <si>
    <t>Umlagenzahlung nach 31.12.2023 ( Vorauszahlung im Sinne StSPLFG)</t>
  </si>
  <si>
    <t>Zu leistende Zahlungen (per Festsetzung der Abrechnung durch BH)</t>
  </si>
  <si>
    <t>GKZ</t>
  </si>
  <si>
    <t>Gemeindename</t>
  </si>
  <si>
    <t>Bezirk</t>
  </si>
  <si>
    <t>Finanzkraft 2021
für das Jahr 2023</t>
  </si>
  <si>
    <t>Anteil FK an Gesamter FK des Bezirks</t>
  </si>
  <si>
    <t>Entfallender Anteil an der Endabrechnung</t>
  </si>
  <si>
    <t>Forderung aus Umlage</t>
  </si>
  <si>
    <t>Forderung/ Verbindlichkeit je Gemeinde</t>
  </si>
  <si>
    <t>Zahlung Umlagen nach 31.12.2023</t>
  </si>
  <si>
    <t>Mühlen</t>
  </si>
  <si>
    <t>Murau</t>
  </si>
  <si>
    <t>Niederwölz</t>
  </si>
  <si>
    <t>Sankt Peter am Kammersberg</t>
  </si>
  <si>
    <t>Schöder</t>
  </si>
  <si>
    <t>Krakau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</si>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</sst>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[$€-1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0" fillId="4" borderId="0" xfId="0" applyNumberFormat="1" applyFill="1"/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165" fontId="0" fillId="0" borderId="1" xfId="0" applyNumberFormat="1" applyBorder="1"/>
    <xf numFmtId="10" fontId="0" fillId="0" borderId="1" xfId="1" applyNumberFormat="1" applyFont="1" applyBorder="1"/>
    <xf numFmtId="164" fontId="5" fillId="0" borderId="1" xfId="0" applyNumberFormat="1" applyFont="1" applyBorder="1"/>
    <xf numFmtId="164" fontId="0" fillId="0" borderId="1" xfId="0" applyNumberFormat="1" applyBorder="1"/>
    <xf numFmtId="4" fontId="0" fillId="2" borderId="1" xfId="0" applyNumberFormat="1" applyFill="1" applyBorder="1"/>
    <xf numFmtId="0" fontId="0" fillId="2" borderId="0" xfId="0" applyFill="1"/>
    <xf numFmtId="0" fontId="0" fillId="0" borderId="2" xfId="0" applyBorder="1"/>
    <xf numFmtId="4" fontId="0" fillId="0" borderId="2" xfId="0" applyNumberFormat="1" applyBorder="1"/>
    <xf numFmtId="165" fontId="3" fillId="0" borderId="2" xfId="0" applyNumberFormat="1" applyFont="1" applyBorder="1"/>
    <xf numFmtId="10" fontId="3" fillId="0" borderId="2" xfId="0" applyNumberFormat="1" applyFont="1" applyBorder="1"/>
    <xf numFmtId="164" fontId="3" fillId="0" borderId="2" xfId="0" applyNumberFormat="1" applyFont="1" applyBorder="1"/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4</xdr:col>
      <xdr:colOff>295589</xdr:colOff>
      <xdr:row>48</xdr:row>
      <xdr:rowOff>95582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171E246-438C-4582-A9FA-EED8D7728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86650"/>
          <a:ext cx="9826939" cy="2381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360279</xdr:colOff>
      <xdr:row>65</xdr:row>
      <xdr:rowOff>162346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F2E14A4-09AF-454D-8968-CD45E3163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53650"/>
          <a:ext cx="10767929" cy="30198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  <sheetName val="§35a StPEG 09-12 2023"/>
    </sheetNames>
    <sheetDataSet>
      <sheetData sheetId="0"/>
      <sheetData sheetId="1">
        <row r="14">
          <cell r="A14" t="str">
            <v xml:space="preserve">Umlagenzahlung nach 31.12.2023 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A14" t="str">
            <v>Nachlaufende Zahlungen - SHV im Jahr 2024</v>
          </cell>
        </row>
        <row r="19">
          <cell r="J19" t="str">
            <v>Abrechnung 2024 SHV</v>
          </cell>
        </row>
      </sheetData>
      <sheetData sheetId="9"/>
      <sheetData sheetId="10"/>
      <sheetData sheetId="11"/>
      <sheetData sheetId="12"/>
      <sheetData sheetId="13">
        <row r="3">
          <cell r="Q3">
            <v>110.9</v>
          </cell>
        </row>
        <row r="199">
          <cell r="Q199">
            <v>84.61</v>
          </cell>
        </row>
        <row r="200">
          <cell r="Q200">
            <v>691.77</v>
          </cell>
        </row>
        <row r="201">
          <cell r="Q201">
            <v>3128.18</v>
          </cell>
        </row>
        <row r="202">
          <cell r="Q202">
            <v>16456.54</v>
          </cell>
        </row>
        <row r="203">
          <cell r="Q203">
            <v>9970.7099999999991</v>
          </cell>
        </row>
        <row r="204">
          <cell r="Q204">
            <v>44.13</v>
          </cell>
        </row>
        <row r="205">
          <cell r="Q205">
            <v>360.76</v>
          </cell>
        </row>
        <row r="206">
          <cell r="Q206">
            <v>1631.38</v>
          </cell>
        </row>
        <row r="207">
          <cell r="Q207">
            <v>8582.27</v>
          </cell>
        </row>
        <row r="208">
          <cell r="Q208">
            <v>5199.84</v>
          </cell>
        </row>
        <row r="209">
          <cell r="Q209">
            <v>172.66</v>
          </cell>
        </row>
        <row r="210">
          <cell r="Q210">
            <v>1411.65</v>
          </cell>
        </row>
        <row r="211">
          <cell r="Q211">
            <v>6383.51</v>
          </cell>
        </row>
        <row r="212">
          <cell r="Q212">
            <v>33581.980000000003</v>
          </cell>
        </row>
        <row r="213">
          <cell r="Q213">
            <v>20346.71</v>
          </cell>
        </row>
        <row r="214">
          <cell r="Q214">
            <v>55.38</v>
          </cell>
        </row>
        <row r="215">
          <cell r="Q215">
            <v>452.79</v>
          </cell>
        </row>
        <row r="216">
          <cell r="Q216">
            <v>2047.52</v>
          </cell>
        </row>
        <row r="217">
          <cell r="Q217">
            <v>10771.47</v>
          </cell>
        </row>
        <row r="218">
          <cell r="Q218">
            <v>6526.24</v>
          </cell>
        </row>
        <row r="219">
          <cell r="Q219">
            <v>148.43</v>
          </cell>
        </row>
        <row r="220">
          <cell r="Q220">
            <v>1213.51</v>
          </cell>
        </row>
        <row r="221">
          <cell r="Q221">
            <v>5487.49</v>
          </cell>
        </row>
        <row r="222">
          <cell r="Q222">
            <v>28868.27</v>
          </cell>
        </row>
        <row r="223">
          <cell r="Q223">
            <v>17490.759999999998</v>
          </cell>
        </row>
        <row r="224">
          <cell r="Q224">
            <v>128.96</v>
          </cell>
        </row>
        <row r="225">
          <cell r="Q225">
            <v>1054.4000000000001</v>
          </cell>
        </row>
        <row r="226">
          <cell r="Q226">
            <v>4768.01</v>
          </cell>
        </row>
        <row r="227">
          <cell r="Q227">
            <v>25083.25</v>
          </cell>
        </row>
        <row r="228">
          <cell r="Q228">
            <v>15197.48</v>
          </cell>
        </row>
        <row r="229">
          <cell r="Q229">
            <v>129.94</v>
          </cell>
        </row>
        <row r="230">
          <cell r="Q230">
            <v>1062.3699999999999</v>
          </cell>
        </row>
        <row r="231">
          <cell r="Q231">
            <v>4804.0600000000004</v>
          </cell>
        </row>
        <row r="232">
          <cell r="Q232">
            <v>25272.89</v>
          </cell>
        </row>
        <row r="233">
          <cell r="Q233">
            <v>15312.38</v>
          </cell>
        </row>
        <row r="234">
          <cell r="Q234">
            <v>173.28</v>
          </cell>
        </row>
        <row r="235">
          <cell r="Q235">
            <v>1416.74</v>
          </cell>
        </row>
        <row r="236">
          <cell r="Q236">
            <v>6406.53</v>
          </cell>
        </row>
        <row r="237">
          <cell r="Q237">
            <v>33703.07</v>
          </cell>
        </row>
        <row r="238">
          <cell r="Q238">
            <v>20420.07</v>
          </cell>
        </row>
        <row r="239">
          <cell r="Q239">
            <v>129.94</v>
          </cell>
        </row>
        <row r="240">
          <cell r="Q240">
            <v>1062.3699999999999</v>
          </cell>
        </row>
        <row r="241">
          <cell r="Q241">
            <v>4804.0600000000004</v>
          </cell>
        </row>
        <row r="242">
          <cell r="Q242">
            <v>25272.89</v>
          </cell>
        </row>
        <row r="243">
          <cell r="Q243">
            <v>15312.38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F9F6-B72D-40F5-A6E5-4063B5BBCF01}">
  <sheetPr>
    <tabColor theme="9" tint="0.79998168889431442"/>
    <pageSetUpPr fitToPage="1"/>
  </sheetPr>
  <dimension ref="A1:N60"/>
  <sheetViews>
    <sheetView tabSelected="1" view="pageBreakPreview" zoomScale="60" zoomScaleNormal="90" workbookViewId="0">
      <selection activeCell="B82" sqref="B82"/>
    </sheetView>
  </sheetViews>
  <sheetFormatPr baseColWidth="10" defaultRowHeight="15" x14ac:dyDescent="0.25"/>
  <cols>
    <col min="1" max="1" width="62" bestFit="1" customWidth="1"/>
    <col min="2" max="2" width="28.28515625" style="4" bestFit="1" customWidth="1"/>
    <col min="3" max="3" width="19.7109375" customWidth="1"/>
    <col min="4" max="4" width="33" bestFit="1" customWidth="1"/>
    <col min="5" max="5" width="13.140625" customWidth="1"/>
    <col min="6" max="6" width="14.85546875" customWidth="1"/>
    <col min="7" max="7" width="13.28515625" customWidth="1"/>
    <col min="8" max="8" width="15" customWidth="1"/>
    <col min="11" max="11" width="14.7109375" customWidth="1"/>
  </cols>
  <sheetData>
    <row r="1" spans="1:14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B2" s="1" t="s">
        <v>1</v>
      </c>
      <c r="C2" s="2" t="s">
        <v>2</v>
      </c>
    </row>
    <row r="3" spans="1:14" ht="18" customHeight="1" x14ac:dyDescent="0.25">
      <c r="A3" t="s">
        <v>4</v>
      </c>
      <c r="B3" s="3">
        <v>3679108.93</v>
      </c>
      <c r="C3" s="4">
        <v>3679108.93</v>
      </c>
    </row>
    <row r="4" spans="1:14" x14ac:dyDescent="0.25">
      <c r="A4" t="s">
        <v>5</v>
      </c>
      <c r="B4" s="3">
        <v>-1513.1146666666668</v>
      </c>
      <c r="C4" s="4">
        <v>-1513.1146666666668</v>
      </c>
    </row>
    <row r="5" spans="1:14" x14ac:dyDescent="0.25">
      <c r="A5" t="s">
        <v>6</v>
      </c>
      <c r="B5" s="3">
        <v>-426095.56000000006</v>
      </c>
      <c r="C5" s="4">
        <v>-426095.56000000006</v>
      </c>
    </row>
    <row r="6" spans="1:14" x14ac:dyDescent="0.25">
      <c r="A6" t="s">
        <v>7</v>
      </c>
      <c r="B6" s="3">
        <v>-458666.87800000003</v>
      </c>
      <c r="C6" s="4">
        <v>-458666.87800000003</v>
      </c>
    </row>
    <row r="7" spans="1:14" s="6" customFormat="1" x14ac:dyDescent="0.25">
      <c r="A7" s="6" t="s">
        <v>8</v>
      </c>
      <c r="B7" s="5">
        <v>2792833.3773333333</v>
      </c>
    </row>
    <row r="8" spans="1:14" x14ac:dyDescent="0.25">
      <c r="A8" t="s">
        <v>9</v>
      </c>
      <c r="B8" s="3">
        <v>727018.53</v>
      </c>
      <c r="C8" s="4">
        <v>727018.53</v>
      </c>
    </row>
    <row r="9" spans="1:14" x14ac:dyDescent="0.25">
      <c r="A9" t="s">
        <v>10</v>
      </c>
      <c r="B9" s="3">
        <v>0</v>
      </c>
    </row>
    <row r="10" spans="1:14" s="6" customFormat="1" x14ac:dyDescent="0.25">
      <c r="A10" s="6" t="s">
        <v>11</v>
      </c>
      <c r="B10" s="5">
        <v>3519851.907333333</v>
      </c>
    </row>
    <row r="11" spans="1:14" x14ac:dyDescent="0.25">
      <c r="A11" t="s">
        <v>12</v>
      </c>
      <c r="B11" s="3">
        <v>382623.63000000006</v>
      </c>
      <c r="C11" s="4"/>
    </row>
    <row r="12" spans="1:14" s="6" customFormat="1" x14ac:dyDescent="0.25">
      <c r="A12" s="6" t="s">
        <v>13</v>
      </c>
      <c r="B12" s="5">
        <v>3902475.5373333329</v>
      </c>
      <c r="C12" s="5"/>
    </row>
    <row r="13" spans="1:14" x14ac:dyDescent="0.25">
      <c r="A13" t="str">
        <f>'[1]Endabrechnung SHV Weiz'!A14</f>
        <v>Nachlaufende Zahlungen - SHV im Jahr 2024</v>
      </c>
      <c r="B13" s="3">
        <v>-66933.899999999994</v>
      </c>
      <c r="C13" s="4">
        <v>-66933.899999999994</v>
      </c>
      <c r="D13" s="7"/>
    </row>
    <row r="14" spans="1:14" s="6" customFormat="1" x14ac:dyDescent="0.25">
      <c r="A14" t="s">
        <v>14</v>
      </c>
      <c r="B14" s="3">
        <v>290395.31</v>
      </c>
      <c r="C14" s="4">
        <v>290395.31</v>
      </c>
    </row>
    <row r="15" spans="1:14" s="6" customFormat="1" x14ac:dyDescent="0.25">
      <c r="A15" s="6" t="s">
        <v>15</v>
      </c>
      <c r="B15" s="5"/>
      <c r="C15" s="5">
        <v>3743313.3173333332</v>
      </c>
    </row>
    <row r="17" spans="1:14" ht="60" x14ac:dyDescent="0.25">
      <c r="A17" s="8" t="s">
        <v>16</v>
      </c>
      <c r="B17" s="8" t="s">
        <v>17</v>
      </c>
      <c r="C17" s="8" t="s">
        <v>18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10" t="s">
        <v>24</v>
      </c>
      <c r="J17" s="10" t="str">
        <f>'[1]Endabrechnung SHV Weiz'!J19</f>
        <v>Abrechnung 2024 SHV</v>
      </c>
      <c r="K17" s="9" t="s">
        <v>23</v>
      </c>
    </row>
    <row r="18" spans="1:14" x14ac:dyDescent="0.25">
      <c r="A18" s="11">
        <v>61410</v>
      </c>
      <c r="B18" s="12" t="s">
        <v>25</v>
      </c>
      <c r="C18" s="11" t="s">
        <v>26</v>
      </c>
      <c r="D18" s="13">
        <v>905539.39</v>
      </c>
      <c r="E18" s="14">
        <f>D18/D$32</f>
        <v>2.6514444660415127E-2</v>
      </c>
      <c r="F18" s="15">
        <f>B$12*E18</f>
        <v>103471.97167324844</v>
      </c>
      <c r="G18" s="12"/>
      <c r="H18" s="16">
        <f>F18-G18</f>
        <v>103471.97167324844</v>
      </c>
      <c r="I18" s="16"/>
      <c r="J18" s="16">
        <f>$B$13*E18</f>
        <v>-1774.7151874557599</v>
      </c>
      <c r="K18" s="16">
        <f>H18+I18+J18</f>
        <v>101697.25648579268</v>
      </c>
    </row>
    <row r="19" spans="1:14" x14ac:dyDescent="0.25">
      <c r="A19" s="11">
        <v>61413</v>
      </c>
      <c r="B19" s="12" t="s">
        <v>27</v>
      </c>
      <c r="C19" s="11" t="s">
        <v>26</v>
      </c>
      <c r="D19" s="13">
        <v>718722.96</v>
      </c>
      <c r="E19" s="14">
        <f t="shared" ref="E19:E31" si="0">D19/D$32</f>
        <v>2.1044407741434366E-2</v>
      </c>
      <c r="F19" s="15">
        <f t="shared" ref="F19:F31" si="1">B$12*E19</f>
        <v>82125.286408615837</v>
      </c>
      <c r="G19" s="17">
        <f>'[1]Offene Umlagen'!Q204+'[1]Offene Umlagen'!Q205+'[1]Offene Umlagen'!Q206+'[1]Offene Umlagen'!Q207+'[1]Offene Umlagen'!Q208</f>
        <v>15818.380000000001</v>
      </c>
      <c r="H19" s="16">
        <f t="shared" ref="H19:H31" si="2">F19-G19</f>
        <v>66306.906408615832</v>
      </c>
      <c r="I19" s="17">
        <v>15818.38</v>
      </c>
      <c r="J19" s="16">
        <f t="shared" ref="J19:J31" si="3">$B$13*E19</f>
        <v>-1408.5842833243937</v>
      </c>
      <c r="K19" s="16">
        <f t="shared" ref="K19:K31" si="4">H19+I19+J19</f>
        <v>80716.702125291442</v>
      </c>
      <c r="M19" s="18"/>
      <c r="N19" s="18"/>
    </row>
    <row r="20" spans="1:14" x14ac:dyDescent="0.25">
      <c r="A20" s="11">
        <v>61425</v>
      </c>
      <c r="B20" s="12" t="s">
        <v>28</v>
      </c>
      <c r="C20" s="11" t="s">
        <v>26</v>
      </c>
      <c r="D20" s="13">
        <v>2143596.85</v>
      </c>
      <c r="E20" s="14">
        <f t="shared" si="0"/>
        <v>6.2765110696692258E-2</v>
      </c>
      <c r="F20" s="15">
        <f t="shared" si="1"/>
        <v>244939.30909186025</v>
      </c>
      <c r="G20" s="17">
        <f>'[1]Offene Umlagen'!Q229+'[1]Offene Umlagen'!Q230+'[1]Offene Umlagen'!Q231+'[1]Offene Umlagen'!Q232+'[1]Offene Umlagen'!Q233+'[1]Offene Umlagen'!Q239+'[1]Offene Umlagen'!Q240+'[1]Offene Umlagen'!Q241+'[1]Offene Umlagen'!Q242+'[1]Offene Umlagen'!Q243</f>
        <v>93163.28</v>
      </c>
      <c r="H20" s="16">
        <f t="shared" si="2"/>
        <v>151776.02909186025</v>
      </c>
      <c r="I20" s="17">
        <f>46581.64*2</f>
        <v>93163.28</v>
      </c>
      <c r="J20" s="16">
        <f t="shared" si="3"/>
        <v>-4201.1136428613299</v>
      </c>
      <c r="K20" s="16">
        <f t="shared" si="4"/>
        <v>240738.19544899891</v>
      </c>
    </row>
    <row r="21" spans="1:14" x14ac:dyDescent="0.25">
      <c r="A21" s="11">
        <v>61428</v>
      </c>
      <c r="B21" s="12" t="s">
        <v>29</v>
      </c>
      <c r="C21" s="11" t="s">
        <v>26</v>
      </c>
      <c r="D21" s="13">
        <v>913672.02</v>
      </c>
      <c r="E21" s="14">
        <f t="shared" si="0"/>
        <v>2.6752570323925612E-2</v>
      </c>
      <c r="F21" s="15">
        <f t="shared" si="1"/>
        <v>104401.25124990937</v>
      </c>
      <c r="G21" s="17">
        <f>'[1]Offene Umlagen'!Q214+'[1]Offene Umlagen'!Q215+'[1]Offene Umlagen'!Q216+'[1]Offene Umlagen'!Q217+'[1]Offene Umlagen'!Q218</f>
        <v>19853.400000000001</v>
      </c>
      <c r="H21" s="16">
        <f t="shared" si="2"/>
        <v>84547.851249909378</v>
      </c>
      <c r="I21" s="17">
        <v>19853.400000000001</v>
      </c>
      <c r="J21" s="16">
        <f t="shared" si="3"/>
        <v>-1790.6538668046044</v>
      </c>
      <c r="K21" s="16">
        <f t="shared" si="4"/>
        <v>102610.59738310477</v>
      </c>
    </row>
    <row r="22" spans="1:14" x14ac:dyDescent="0.25">
      <c r="A22" s="11">
        <v>61437</v>
      </c>
      <c r="B22" s="12" t="s">
        <v>30</v>
      </c>
      <c r="C22" s="11" t="s">
        <v>26</v>
      </c>
      <c r="D22" s="13">
        <v>1385922.66</v>
      </c>
      <c r="E22" s="14">
        <f t="shared" si="0"/>
        <v>4.0580200130427596E-2</v>
      </c>
      <c r="F22" s="15">
        <f t="shared" si="1"/>
        <v>158363.23830908461</v>
      </c>
      <c r="G22" s="17">
        <f>'[1]Offene Umlagen'!Q199+'[1]Offene Umlagen'!Q200+'[1]Offene Umlagen'!Q201+'[1]Offene Umlagen'!Q202+'[1]Offene Umlagen'!Q203</f>
        <v>30331.81</v>
      </c>
      <c r="H22" s="16">
        <f t="shared" si="2"/>
        <v>128031.42830908461</v>
      </c>
      <c r="I22" s="17">
        <v>0</v>
      </c>
      <c r="J22" s="16">
        <f t="shared" si="3"/>
        <v>-2716.1910575100273</v>
      </c>
      <c r="K22" s="16">
        <f t="shared" si="4"/>
        <v>125315.23725157458</v>
      </c>
    </row>
    <row r="23" spans="1:14" x14ac:dyDescent="0.25">
      <c r="A23" s="11">
        <v>61438</v>
      </c>
      <c r="B23" s="12" t="s">
        <v>26</v>
      </c>
      <c r="C23" s="11" t="s">
        <v>26</v>
      </c>
      <c r="D23" s="13">
        <v>5291617.78</v>
      </c>
      <c r="E23" s="14">
        <f t="shared" si="0"/>
        <v>0.15494003722121766</v>
      </c>
      <c r="F23" s="15">
        <f t="shared" si="1"/>
        <v>604649.70500931796</v>
      </c>
      <c r="G23" s="12"/>
      <c r="H23" s="16">
        <f t="shared" si="2"/>
        <v>604649.70500931796</v>
      </c>
      <c r="I23" s="16"/>
      <c r="J23" s="16">
        <f t="shared" si="3"/>
        <v>-10370.74095736126</v>
      </c>
      <c r="K23" s="16">
        <f t="shared" si="4"/>
        <v>594278.96405195666</v>
      </c>
    </row>
    <row r="24" spans="1:14" x14ac:dyDescent="0.25">
      <c r="A24" s="11">
        <v>61439</v>
      </c>
      <c r="B24" s="12" t="s">
        <v>31</v>
      </c>
      <c r="C24" s="11" t="s">
        <v>26</v>
      </c>
      <c r="D24" s="13">
        <v>5746232.5199999996</v>
      </c>
      <c r="E24" s="14">
        <f t="shared" si="0"/>
        <v>0.16825128298109454</v>
      </c>
      <c r="F24" s="15">
        <f t="shared" si="1"/>
        <v>656596.5159586696</v>
      </c>
      <c r="G24" s="12"/>
      <c r="H24" s="16">
        <f t="shared" si="2"/>
        <v>656596.5159586696</v>
      </c>
      <c r="I24" s="16"/>
      <c r="J24" s="16">
        <f t="shared" si="3"/>
        <v>-11261.714549928283</v>
      </c>
      <c r="K24" s="16">
        <f t="shared" si="4"/>
        <v>645334.80140874127</v>
      </c>
    </row>
    <row r="25" spans="1:14" x14ac:dyDescent="0.25">
      <c r="A25" s="11">
        <v>61440</v>
      </c>
      <c r="B25" s="12" t="s">
        <v>32</v>
      </c>
      <c r="C25" s="11" t="s">
        <v>26</v>
      </c>
      <c r="D25" s="13">
        <v>3260860.83</v>
      </c>
      <c r="E25" s="14">
        <f t="shared" si="0"/>
        <v>9.5478910113838703E-2</v>
      </c>
      <c r="F25" s="15">
        <f t="shared" si="1"/>
        <v>372604.11105050368</v>
      </c>
      <c r="G25" s="12"/>
      <c r="H25" s="16">
        <f t="shared" si="2"/>
        <v>372604.11105050368</v>
      </c>
      <c r="I25" s="16"/>
      <c r="J25" s="16">
        <f t="shared" si="3"/>
        <v>-6390.775821668668</v>
      </c>
      <c r="K25" s="16">
        <f t="shared" si="4"/>
        <v>366213.335228835</v>
      </c>
    </row>
    <row r="26" spans="1:14" x14ac:dyDescent="0.25">
      <c r="A26" s="11">
        <v>61441</v>
      </c>
      <c r="B26" s="12" t="s">
        <v>33</v>
      </c>
      <c r="C26" s="11" t="s">
        <v>26</v>
      </c>
      <c r="D26" s="13">
        <v>1139831.8999999999</v>
      </c>
      <c r="E26" s="14">
        <f t="shared" si="0"/>
        <v>3.3374594378192457E-2</v>
      </c>
      <c r="F26" s="15">
        <f t="shared" si="1"/>
        <v>130243.53812931864</v>
      </c>
      <c r="G26" s="12"/>
      <c r="H26" s="16">
        <f t="shared" si="2"/>
        <v>130243.53812931864</v>
      </c>
      <c r="I26" s="16"/>
      <c r="J26" s="16">
        <f t="shared" si="3"/>
        <v>-2233.8917626504958</v>
      </c>
      <c r="K26" s="16">
        <f t="shared" si="4"/>
        <v>128009.64636666814</v>
      </c>
    </row>
    <row r="27" spans="1:14" x14ac:dyDescent="0.25">
      <c r="A27" s="11">
        <v>61442</v>
      </c>
      <c r="B27" s="12" t="s">
        <v>34</v>
      </c>
      <c r="C27" s="11" t="s">
        <v>26</v>
      </c>
      <c r="D27" s="13">
        <v>2405022.69</v>
      </c>
      <c r="E27" s="14">
        <f t="shared" si="0"/>
        <v>7.0419731847388464E-2</v>
      </c>
      <c r="F27" s="15">
        <f t="shared" si="1"/>
        <v>274811.2808800065</v>
      </c>
      <c r="G27" s="17">
        <f>'[1]Offene Umlagen'!Q219+'[1]Offene Umlagen'!Q220+'[1]Offene Umlagen'!Q221+'[1]Offene Umlagen'!Q222+'[1]Offene Umlagen'!Q223</f>
        <v>53208.459999999992</v>
      </c>
      <c r="H27" s="16">
        <f t="shared" si="2"/>
        <v>221602.8208800065</v>
      </c>
      <c r="I27" s="17">
        <v>53208.46</v>
      </c>
      <c r="J27" s="16">
        <f t="shared" si="3"/>
        <v>-4713.4672894999139</v>
      </c>
      <c r="K27" s="16">
        <f t="shared" si="4"/>
        <v>270097.81359050656</v>
      </c>
    </row>
    <row r="28" spans="1:14" x14ac:dyDescent="0.25">
      <c r="A28" s="11">
        <v>61443</v>
      </c>
      <c r="B28" s="12" t="s">
        <v>35</v>
      </c>
      <c r="C28" s="11" t="s">
        <v>26</v>
      </c>
      <c r="D28" s="13">
        <v>2129298.0299999998</v>
      </c>
      <c r="E28" s="14">
        <f t="shared" si="0"/>
        <v>6.2346437278632282E-2</v>
      </c>
      <c r="F28" s="15">
        <f t="shared" si="1"/>
        <v>243305.44631974946</v>
      </c>
      <c r="G28" s="17">
        <f>'[1]Offene Umlagen'!Q224+'[1]Offene Umlagen'!Q225+'[1]Offene Umlagen'!Q226+'[1]Offene Umlagen'!Q227+'[1]Offene Umlagen'!Q228</f>
        <v>46232.100000000006</v>
      </c>
      <c r="H28" s="16">
        <f t="shared" si="2"/>
        <v>197073.34631974946</v>
      </c>
      <c r="I28" s="17">
        <v>46232.1</v>
      </c>
      <c r="J28" s="16">
        <f t="shared" si="3"/>
        <v>-4173.0901981642446</v>
      </c>
      <c r="K28" s="16">
        <f t="shared" si="4"/>
        <v>239132.35612158521</v>
      </c>
    </row>
    <row r="29" spans="1:14" x14ac:dyDescent="0.25">
      <c r="A29" s="11">
        <v>61444</v>
      </c>
      <c r="B29" s="12" t="s">
        <v>36</v>
      </c>
      <c r="C29" s="11" t="s">
        <v>26</v>
      </c>
      <c r="D29" s="13">
        <v>2829949.9</v>
      </c>
      <c r="E29" s="14">
        <f t="shared" si="0"/>
        <v>8.2861718489459987E-2</v>
      </c>
      <c r="F29" s="15">
        <f t="shared" si="1"/>
        <v>323365.82938651874</v>
      </c>
      <c r="G29" s="17">
        <f>'[1]Offene Umlagen'!Q209+'[1]Offene Umlagen'!Q210+'[1]Offene Umlagen'!Q211+'[1]Offene Umlagen'!Q212+'[1]Offene Umlagen'!Q213</f>
        <v>61896.51</v>
      </c>
      <c r="H29" s="16">
        <f t="shared" si="2"/>
        <v>261469.31938651873</v>
      </c>
      <c r="I29" s="17">
        <v>0</v>
      </c>
      <c r="J29" s="16">
        <f t="shared" si="3"/>
        <v>-5546.257979201665</v>
      </c>
      <c r="K29" s="16">
        <f t="shared" si="4"/>
        <v>255923.06140731706</v>
      </c>
    </row>
    <row r="30" spans="1:14" x14ac:dyDescent="0.25">
      <c r="A30" s="11">
        <v>61445</v>
      </c>
      <c r="B30" s="12" t="s">
        <v>37</v>
      </c>
      <c r="C30" s="11" t="s">
        <v>26</v>
      </c>
      <c r="D30" s="13">
        <v>2427472.81</v>
      </c>
      <c r="E30" s="14">
        <f t="shared" si="0"/>
        <v>7.1077077591740548E-2</v>
      </c>
      <c r="F30" s="15">
        <f t="shared" si="1"/>
        <v>277376.5565669107</v>
      </c>
      <c r="G30" s="12"/>
      <c r="H30" s="16">
        <f t="shared" si="2"/>
        <v>277376.5565669107</v>
      </c>
      <c r="I30" s="16"/>
      <c r="J30" s="16">
        <f t="shared" si="3"/>
        <v>-4757.4660038178026</v>
      </c>
      <c r="K30" s="16">
        <f t="shared" si="4"/>
        <v>272619.0905630929</v>
      </c>
    </row>
    <row r="31" spans="1:14" x14ac:dyDescent="0.25">
      <c r="A31" s="11">
        <v>61446</v>
      </c>
      <c r="B31" s="12" t="s">
        <v>38</v>
      </c>
      <c r="C31" s="11" t="s">
        <v>26</v>
      </c>
      <c r="D31" s="13">
        <v>2854941.4</v>
      </c>
      <c r="E31" s="14">
        <f t="shared" si="0"/>
        <v>8.3593476545540529E-2</v>
      </c>
      <c r="F31" s="15">
        <f t="shared" si="1"/>
        <v>326221.49729961966</v>
      </c>
      <c r="G31" s="17">
        <f>'[1]Offene Umlagen'!Q234+'[1]Offene Umlagen'!Q235+'[1]Offene Umlagen'!Q236+'[1]Offene Umlagen'!Q237+'[1]Offene Umlagen'!Q238</f>
        <v>62119.689999999995</v>
      </c>
      <c r="H31" s="16">
        <f t="shared" si="2"/>
        <v>264101.80729961966</v>
      </c>
      <c r="I31" s="17">
        <v>62119.69</v>
      </c>
      <c r="J31" s="16">
        <f t="shared" si="3"/>
        <v>-5595.2373997515551</v>
      </c>
      <c r="K31" s="16">
        <f t="shared" si="4"/>
        <v>320626.25989986811</v>
      </c>
    </row>
    <row r="32" spans="1:14" ht="15.75" thickBot="1" x14ac:dyDescent="0.3">
      <c r="A32" s="19"/>
      <c r="B32" s="20"/>
      <c r="C32" s="19"/>
      <c r="D32" s="21">
        <f>SUM(D18:D31)</f>
        <v>34152681.739999995</v>
      </c>
      <c r="E32" s="22">
        <f>SUM(E18:E31)</f>
        <v>1.0000000000000002</v>
      </c>
      <c r="F32" s="23">
        <f>SUM(F18:F31)</f>
        <v>3902475.5373333334</v>
      </c>
      <c r="G32" s="23">
        <f>SUM(G18:G31)</f>
        <v>382623.63</v>
      </c>
      <c r="H32" s="23">
        <f>SUM(H18:H31)</f>
        <v>3519851.907333333</v>
      </c>
      <c r="I32" s="23">
        <f t="shared" ref="I32:K32" si="5">SUM(I18:I31)</f>
        <v>290395.31</v>
      </c>
      <c r="J32" s="23">
        <f t="shared" si="5"/>
        <v>-66933.900000000009</v>
      </c>
      <c r="K32" s="23">
        <f t="shared" si="5"/>
        <v>3743313.3173333327</v>
      </c>
    </row>
    <row r="33" spans="1:6" ht="15.75" thickTop="1" x14ac:dyDescent="0.25"/>
    <row r="35" spans="1:6" x14ac:dyDescent="0.25">
      <c r="A35" s="25" t="s">
        <v>3</v>
      </c>
      <c r="B35" s="25"/>
      <c r="C35" s="25"/>
      <c r="D35" s="25"/>
    </row>
    <row r="44" spans="1:6" x14ac:dyDescent="0.25">
      <c r="F44" s="3">
        <v>66933.899999999994</v>
      </c>
    </row>
    <row r="60" spans="7:7" x14ac:dyDescent="0.25">
      <c r="G60" s="3">
        <v>290395.31</v>
      </c>
    </row>
  </sheetData>
  <mergeCells count="2">
    <mergeCell ref="A1:N1"/>
    <mergeCell ref="A35:D35"/>
  </mergeCells>
  <pageMargins left="0.70866141732283472" right="0.70866141732283472" top="0.78740157480314965" bottom="0.78740157480314965" header="0.31496062992125984" footer="0.31496062992125984"/>
  <pageSetup paperSize="8" scale="7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Endabrechnung SHV Murau</vt:lpstr>
      <vt:lpstr>'Endabrechnung SHV Murau'!Druckbereich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Hörmann Hans-Jörg</dc:creator>
  <cp:lastModifiedBy>Hörmann Hans-Jörg</cp:lastModifiedBy>
  <cp:lastPrinted>2025-08-04T09:55:13Z</cp:lastPrinted>
  <dcterms:created xsi:type="dcterms:W3CDTF">2025-06-05T13:52:45Z</dcterms:created>
  <dcterms:modified xsi:type="dcterms:W3CDTF">2025-08-04T15:27:58Z</dcterms:modified>
</cp:coreProperties>
</file>