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inanzausgleich\01_Auflösung Sozialhilfeverbände\Schlussrechnung_SHV\617 Endabrechnung Weiz\02 Final\"/>
    </mc:Choice>
  </mc:AlternateContent>
  <xr:revisionPtr revIDLastSave="0" documentId="13_ncr:1_{97B99864-0142-4295-9FF0-F5DF40C162A4}" xr6:coauthVersionLast="47" xr6:coauthVersionMax="47" xr10:uidLastSave="{00000000-0000-0000-0000-000000000000}"/>
  <bookViews>
    <workbookView xWindow="-28965" yWindow="-1905" windowWidth="29130" windowHeight="17610" xr2:uid="{8252B0FE-27E4-46BF-AE29-796F7CC66D78}"/>
  </bookViews>
  <sheets>
    <sheet name="Endabrechnung SHV Weiz" sheetId="1" r:id="rId1"/>
  </sheets>
  <externalReferences>
    <externalReference r:id="rId2"/>
  </externalReferences>
  <definedNames>
    <definedName name="_xlnm.Print_Area" localSheetId="0">'Endabrechnung SHV Weiz'!$A$1:$K$150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5" i="1" l="1"/>
  <c r="I83" i="1"/>
  <c r="I77" i="1"/>
  <c r="I51" i="1"/>
  <c r="D51" i="1"/>
  <c r="E43" i="1" s="1"/>
  <c r="E48" i="1"/>
  <c r="E46" i="1"/>
  <c r="E44" i="1"/>
  <c r="E41" i="1"/>
  <c r="E40" i="1"/>
  <c r="E39" i="1"/>
  <c r="E37" i="1"/>
  <c r="E36" i="1"/>
  <c r="E34" i="1"/>
  <c r="E32" i="1"/>
  <c r="E30" i="1"/>
  <c r="E29" i="1"/>
  <c r="E28" i="1"/>
  <c r="E27" i="1"/>
  <c r="E26" i="1"/>
  <c r="G25" i="1"/>
  <c r="G51" i="1" s="1"/>
  <c r="E25" i="1"/>
  <c r="E24" i="1"/>
  <c r="E23" i="1"/>
  <c r="E22" i="1"/>
  <c r="E21" i="1"/>
  <c r="E20" i="1"/>
  <c r="A15" i="1"/>
  <c r="J40" i="1"/>
  <c r="F48" i="1" l="1"/>
  <c r="H48" i="1" s="1"/>
  <c r="F43" i="1"/>
  <c r="H43" i="1" s="1"/>
  <c r="F26" i="1"/>
  <c r="H26" i="1" s="1"/>
  <c r="F41" i="1"/>
  <c r="H41" i="1" s="1"/>
  <c r="F24" i="1"/>
  <c r="H24" i="1" s="1"/>
  <c r="F40" i="1"/>
  <c r="H40" i="1" s="1"/>
  <c r="K40" i="1" s="1"/>
  <c r="F28" i="1"/>
  <c r="H28" i="1" s="1"/>
  <c r="F21" i="1"/>
  <c r="H21" i="1" s="1"/>
  <c r="F36" i="1"/>
  <c r="H36" i="1" s="1"/>
  <c r="F20" i="1"/>
  <c r="F30" i="1"/>
  <c r="H30" i="1" s="1"/>
  <c r="F23" i="1"/>
  <c r="H23" i="1" s="1"/>
  <c r="F22" i="1"/>
  <c r="H22" i="1" s="1"/>
  <c r="F37" i="1"/>
  <c r="H37" i="1" s="1"/>
  <c r="F27" i="1"/>
  <c r="H27" i="1" s="1"/>
  <c r="F44" i="1"/>
  <c r="H44" i="1" s="1"/>
  <c r="F32" i="1"/>
  <c r="H32" i="1" s="1"/>
  <c r="F25" i="1"/>
  <c r="H25" i="1" s="1"/>
  <c r="F39" i="1"/>
  <c r="H39" i="1" s="1"/>
  <c r="F29" i="1"/>
  <c r="H29" i="1" s="1"/>
  <c r="F46" i="1"/>
  <c r="H46" i="1" s="1"/>
  <c r="F34" i="1"/>
  <c r="H34" i="1" s="1"/>
  <c r="J45" i="1"/>
  <c r="J33" i="1"/>
  <c r="J29" i="1"/>
  <c r="J26" i="1"/>
  <c r="J41" i="1"/>
  <c r="J22" i="1"/>
  <c r="J43" i="1"/>
  <c r="J24" i="1"/>
  <c r="J36" i="1"/>
  <c r="J48" i="1"/>
  <c r="J34" i="1"/>
  <c r="J46" i="1"/>
  <c r="E49" i="1"/>
  <c r="F49" i="1" s="1"/>
  <c r="H49" i="1" s="1"/>
  <c r="J20" i="1"/>
  <c r="J27" i="1"/>
  <c r="J39" i="1"/>
  <c r="E42" i="1"/>
  <c r="J42" i="1" s="1"/>
  <c r="J32" i="1"/>
  <c r="E35" i="1"/>
  <c r="F35" i="1" s="1"/>
  <c r="H35" i="1" s="1"/>
  <c r="J44" i="1"/>
  <c r="E47" i="1"/>
  <c r="F47" i="1" s="1"/>
  <c r="H47" i="1" s="1"/>
  <c r="K47" i="1" s="1"/>
  <c r="J25" i="1"/>
  <c r="J37" i="1"/>
  <c r="J49" i="1"/>
  <c r="J23" i="1"/>
  <c r="J30" i="1"/>
  <c r="E33" i="1"/>
  <c r="F33" i="1" s="1"/>
  <c r="H33" i="1" s="1"/>
  <c r="E45" i="1"/>
  <c r="F45" i="1" s="1"/>
  <c r="H45" i="1" s="1"/>
  <c r="K45" i="1" s="1"/>
  <c r="J35" i="1"/>
  <c r="E38" i="1"/>
  <c r="F38" i="1" s="1"/>
  <c r="H38" i="1" s="1"/>
  <c r="J47" i="1"/>
  <c r="E50" i="1"/>
  <c r="F50" i="1" s="1"/>
  <c r="H50" i="1" s="1"/>
  <c r="J21" i="1"/>
  <c r="J28" i="1"/>
  <c r="E31" i="1"/>
  <c r="F31" i="1" s="1"/>
  <c r="H31" i="1" s="1"/>
  <c r="K35" i="1" l="1"/>
  <c r="K32" i="1"/>
  <c r="K33" i="1"/>
  <c r="K49" i="1"/>
  <c r="K30" i="1"/>
  <c r="K46" i="1"/>
  <c r="K36" i="1"/>
  <c r="K28" i="1"/>
  <c r="K27" i="1"/>
  <c r="K26" i="1"/>
  <c r="K37" i="1"/>
  <c r="K43" i="1"/>
  <c r="J50" i="1"/>
  <c r="K50" i="1" s="1"/>
  <c r="J38" i="1"/>
  <c r="K38" i="1" s="1"/>
  <c r="E51" i="1"/>
  <c r="K22" i="1"/>
  <c r="K23" i="1"/>
  <c r="K24" i="1"/>
  <c r="K34" i="1"/>
  <c r="K41" i="1"/>
  <c r="F42" i="1"/>
  <c r="H42" i="1" s="1"/>
  <c r="K42" i="1" s="1"/>
  <c r="K29" i="1"/>
  <c r="H20" i="1"/>
  <c r="K39" i="1"/>
  <c r="J31" i="1"/>
  <c r="K31" i="1" s="1"/>
  <c r="K25" i="1"/>
  <c r="K44" i="1"/>
  <c r="K21" i="1"/>
  <c r="K48" i="1"/>
  <c r="F51" i="1" l="1"/>
  <c r="J51" i="1"/>
  <c r="H51" i="1"/>
  <c r="K20" i="1"/>
  <c r="K51" i="1" s="1"/>
</calcChain>
</file>

<file path=xl/sharedStrings.xml><?xml version="1.0" encoding="utf-8"?>
<sst xmlns="http://schemas.openxmlformats.org/spreadsheetml/2006/main" count="104" uniqueCount="65">
  <si>
    <t>Sozialhilfeverband Weiz</t>
  </si>
  <si>
    <t>Abrechnung</t>
  </si>
  <si>
    <t>Zahlungsmittel</t>
  </si>
  <si>
    <t>Ausgangwert Liquide Mittel per 31.12.2023</t>
  </si>
  <si>
    <t>Schlussrechnung Abteilung 6</t>
  </si>
  <si>
    <t>Schlussrechnung Abteilung 8</t>
  </si>
  <si>
    <t>Schlussrechnung Abteilung 11</t>
  </si>
  <si>
    <t>Zwischensumme I</t>
  </si>
  <si>
    <t>Abrechnung A8 (GSBG)</t>
  </si>
  <si>
    <t>Mehr-Weniger Rechnung lt. § 5 Abs 1 StSPLFG</t>
  </si>
  <si>
    <t>Zwischensumme II</t>
  </si>
  <si>
    <t>Offene Umlagen per 31.12.2023</t>
  </si>
  <si>
    <t>Endabrechnung SHV Weiz (Gesamt per 31.12.2023)</t>
  </si>
  <si>
    <t>Leistung PV an SHV Weiz (Zahlung 2024)</t>
  </si>
  <si>
    <t>Nachlaufende Zahlungen - SHV im Jahr 2024</t>
  </si>
  <si>
    <t>Guthaben/Zahlungsverpflichtung per 31.12.2024</t>
  </si>
  <si>
    <t>GKZ</t>
  </si>
  <si>
    <t>Gemeindename</t>
  </si>
  <si>
    <t>Bezirk</t>
  </si>
  <si>
    <t>Finanzkraft 2021
für das Jahr 2023</t>
  </si>
  <si>
    <t>Anteil FK an Gesamter FK des Bezirks</t>
  </si>
  <si>
    <t>Entfallender Anteil an der Endabrechnung</t>
  </si>
  <si>
    <t>Forderung aus Umlage</t>
  </si>
  <si>
    <t>Forderung/ Verbindlichkeit je Gemeinde</t>
  </si>
  <si>
    <t>Zahlung Umlagen nach 31.12.2023</t>
  </si>
  <si>
    <t>Abrechnung 2024 SHV</t>
  </si>
  <si>
    <t>Albersdorf-Prebuch</t>
  </si>
  <si>
    <t>Weiz</t>
  </si>
  <si>
    <t>Fischbach</t>
  </si>
  <si>
    <t>Floing</t>
  </si>
  <si>
    <t>Gasen</t>
  </si>
  <si>
    <t>Markt Hartmannsdorf</t>
  </si>
  <si>
    <t>Hofstätten an der Raab</t>
  </si>
  <si>
    <t>Ludersdorf-Wilfersdorf</t>
  </si>
  <si>
    <t>Miesenbach bei Birkfeld</t>
  </si>
  <si>
    <t>Mitterdorf an der Raab</t>
  </si>
  <si>
    <t>Mortantsch</t>
  </si>
  <si>
    <t>Naas</t>
  </si>
  <si>
    <t>Puch bei Weiz</t>
  </si>
  <si>
    <t>Ratten</t>
  </si>
  <si>
    <t>Rettenegg</t>
  </si>
  <si>
    <t>Sankt Kathrein am Hauenstein</t>
  </si>
  <si>
    <t>Sankt Kathrein am Offenegg</t>
  </si>
  <si>
    <t>Sankt Margarethen an der Raab</t>
  </si>
  <si>
    <t>Sinabelkirchen</t>
  </si>
  <si>
    <t>Strallegg</t>
  </si>
  <si>
    <t>Thannhausen</t>
  </si>
  <si>
    <t>Anger</t>
  </si>
  <si>
    <t>Birkfeld</t>
  </si>
  <si>
    <t>Fladnitz an der Teichalm</t>
  </si>
  <si>
    <t xml:space="preserve">Gersdorf an der Feistritz </t>
  </si>
  <si>
    <t>Gleisdorf</t>
  </si>
  <si>
    <t>Gutenberg</t>
  </si>
  <si>
    <t>Ilztal</t>
  </si>
  <si>
    <t>Passail</t>
  </si>
  <si>
    <t>Pischelsdorf am Kulm</t>
  </si>
  <si>
    <t>Sankt Ruprecht an der Raab</t>
  </si>
  <si>
    <t>Summe</t>
  </si>
  <si>
    <t>ABT07-155473/2024-124</t>
  </si>
  <si>
    <t>ABT07-155473/2024-78</t>
  </si>
  <si>
    <t>lt. BH nicht mehr offen</t>
  </si>
  <si>
    <t>VR</t>
  </si>
  <si>
    <t>BH Weiz</t>
  </si>
  <si>
    <t xml:space="preserve">Gesamtsumme </t>
  </si>
  <si>
    <t>Grundlage ABT07-155473/2024-78 da dreifach übermittelt (VRZ sowie SHV Weiz)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</si>
</sst>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0\ [$€-1]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0" fillId="3" borderId="0" xfId="0" applyNumberFormat="1" applyFill="1"/>
    <xf numFmtId="4" fontId="0" fillId="0" borderId="0" xfId="0" applyNumberFormat="1"/>
    <xf numFmtId="0" fontId="3" fillId="0" borderId="0" xfId="0" applyFont="1"/>
    <xf numFmtId="4" fontId="3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10" fontId="0" fillId="0" borderId="1" xfId="1" applyNumberFormat="1" applyFont="1" applyBorder="1"/>
    <xf numFmtId="164" fontId="5" fillId="0" borderId="1" xfId="0" applyNumberFormat="1" applyFont="1" applyBorder="1"/>
    <xf numFmtId="4" fontId="0" fillId="0" borderId="1" xfId="0" applyNumberFormat="1" applyBorder="1"/>
    <xf numFmtId="164" fontId="0" fillId="0" borderId="1" xfId="0" applyNumberFormat="1" applyBorder="1"/>
    <xf numFmtId="164" fontId="0" fillId="2" borderId="1" xfId="0" applyNumberFormat="1" applyFill="1" applyBorder="1"/>
    <xf numFmtId="0" fontId="0" fillId="3" borderId="0" xfId="0" applyFill="1"/>
    <xf numFmtId="0" fontId="0" fillId="0" borderId="1" xfId="0" applyBorder="1" applyAlignment="1">
      <alignment vertical="top"/>
    </xf>
    <xf numFmtId="165" fontId="0" fillId="0" borderId="1" xfId="0" applyNumberFormat="1" applyBorder="1" applyAlignment="1">
      <alignment vertical="top"/>
    </xf>
    <xf numFmtId="10" fontId="0" fillId="0" borderId="1" xfId="1" applyNumberFormat="1" applyFont="1" applyBorder="1" applyAlignment="1">
      <alignment vertical="top"/>
    </xf>
    <xf numFmtId="164" fontId="5" fillId="0" borderId="1" xfId="0" applyNumberFormat="1" applyFont="1" applyBorder="1" applyAlignment="1">
      <alignment vertical="top"/>
    </xf>
    <xf numFmtId="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0" fillId="0" borderId="0" xfId="0" applyAlignment="1">
      <alignment vertical="top"/>
    </xf>
    <xf numFmtId="0" fontId="0" fillId="0" borderId="2" xfId="0" applyBorder="1"/>
    <xf numFmtId="4" fontId="3" fillId="0" borderId="2" xfId="0" applyNumberFormat="1" applyFont="1" applyBorder="1"/>
    <xf numFmtId="165" fontId="3" fillId="0" borderId="2" xfId="0" applyNumberFormat="1" applyFont="1" applyBorder="1"/>
    <xf numFmtId="10" fontId="3" fillId="0" borderId="2" xfId="0" applyNumberFormat="1" applyFont="1" applyBorder="1"/>
    <xf numFmtId="164" fontId="3" fillId="0" borderId="2" xfId="0" applyNumberFormat="1" applyFont="1" applyBorder="1"/>
    <xf numFmtId="164" fontId="0" fillId="0" borderId="0" xfId="0" applyNumberFormat="1"/>
    <xf numFmtId="0" fontId="5" fillId="4" borderId="0" xfId="0" applyFont="1" applyFill="1"/>
    <xf numFmtId="0" fontId="0" fillId="2" borderId="0" xfId="0" applyFill="1"/>
    <xf numFmtId="4" fontId="5" fillId="5" borderId="0" xfId="0" applyNumberFormat="1" applyFont="1" applyFill="1"/>
    <xf numFmtId="4" fontId="0" fillId="2" borderId="0" xfId="0" applyNumberFormat="1" applyFill="1"/>
    <xf numFmtId="0" fontId="6" fillId="0" borderId="0" xfId="0" applyFont="1"/>
    <xf numFmtId="164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101</xdr:row>
      <xdr:rowOff>0</xdr:rowOff>
    </xdr:from>
    <xdr:to>
      <xdr:col>2</xdr:col>
      <xdr:colOff>910501</xdr:colOff>
      <xdr:row>131</xdr:row>
      <xdr:rowOff>106666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1AEEDB0-F51F-4462-8BD1-821BBB29C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831050"/>
          <a:ext cx="7816126" cy="59740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135</xdr:row>
      <xdr:rowOff>84667</xdr:rowOff>
    </xdr:from>
    <xdr:to>
      <xdr:col>5</xdr:col>
      <xdr:colOff>51236</xdr:colOff>
      <xdr:row>149</xdr:row>
      <xdr:rowOff>72336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6136089-88DA-4984-A198-9338ABC9B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6545117"/>
          <a:ext cx="10709711" cy="26546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74083</xdr:rowOff>
    </xdr:from>
    <xdr:to>
      <xdr:col>7</xdr:col>
      <xdr:colOff>355600</xdr:colOff>
      <xdr:row>95</xdr:row>
      <xdr:rowOff>34026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7F7AA9E-43FA-49C2-A686-E2D306C28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761133"/>
          <a:ext cx="12728575" cy="79609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usgleich/01_Aufl&#246;sung%20Sozialhilfeverb&#228;nde/Schlussrechnung_SHV/01%20Schlussrechnung/Endabrechnung%20SHV%20202506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dabrechnung Übersicht"/>
      <sheetName val="Endabrechnung SHV DL"/>
      <sheetName val="Endabrechnung SHV GU"/>
      <sheetName val="Endabrechnung SHV Leibnitz"/>
      <sheetName val="Endabrechnung SHV Leoben"/>
      <sheetName val="Endabrechnung SHV Liezen"/>
      <sheetName val="Endabrechnung SHV Murau"/>
      <sheetName val="Endabrechnung SHV Voitsberg"/>
      <sheetName val="Endabrechnung SHV Weiz"/>
      <sheetName val="Endabrechnung SHV Murtal"/>
      <sheetName val="Endabrechnung SHV BM"/>
      <sheetName val="Endabrechnung SHV HF"/>
      <sheetName val="Endabrechnung SHV SO"/>
      <sheetName val="Offene Umlagen"/>
      <sheetName val="A6 End Sept-Dez 2023 SSOA "/>
      <sheetName val="A8_stat. Pflege Endabr 2023"/>
      <sheetName val="A11_Auszahlungen_§2 StPFLG"/>
      <sheetName val="GSBG_Guthaben_SHV"/>
      <sheetName val="JE 2023 GSBG"/>
      <sheetName val="§35a StPEG 09-12 2023"/>
    </sheetNames>
    <sheetDataSet>
      <sheetData sheetId="0"/>
      <sheetData sheetId="1">
        <row r="14">
          <cell r="A14" t="str">
            <v xml:space="preserve">Umlagenzahlung nach 31.12.2023 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4">
          <cell r="A14" t="str">
            <v>Nachlaufende Zahlungen - SHV im Jahr 2024</v>
          </cell>
        </row>
      </sheetData>
      <sheetData sheetId="9"/>
      <sheetData sheetId="10"/>
      <sheetData sheetId="11"/>
      <sheetData sheetId="12"/>
      <sheetData sheetId="13">
        <row r="3">
          <cell r="Q3">
            <v>110.9</v>
          </cell>
        </row>
      </sheetData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E515B-C0D0-400D-9B9D-9F6C57CE9462}">
  <sheetPr>
    <tabColor theme="9" tint="0.79998168889431442"/>
  </sheetPr>
  <dimension ref="A1:S135"/>
  <sheetViews>
    <sheetView tabSelected="1" view="pageBreakPreview" topLeftCell="A13" zoomScale="80" zoomScaleNormal="90" zoomScaleSheetLayoutView="80" workbookViewId="0">
      <selection activeCell="D117" sqref="D117:F118"/>
    </sheetView>
  </sheetViews>
  <sheetFormatPr baseColWidth="10" defaultRowHeight="15" x14ac:dyDescent="0.25"/>
  <cols>
    <col min="1" max="1" width="69.5703125" customWidth="1"/>
    <col min="2" max="2" width="34" style="4" bestFit="1" customWidth="1"/>
    <col min="3" max="3" width="18.7109375" bestFit="1" customWidth="1"/>
    <col min="4" max="4" width="24.28515625" bestFit="1" customWidth="1"/>
    <col min="5" max="5" width="13.28515625" customWidth="1"/>
    <col min="6" max="6" width="14.28515625" customWidth="1"/>
    <col min="8" max="8" width="17.28515625" customWidth="1"/>
    <col min="9" max="9" width="12.85546875" bestFit="1" customWidth="1"/>
    <col min="10" max="10" width="14.5703125" customWidth="1"/>
    <col min="11" max="11" width="14.7109375" customWidth="1"/>
    <col min="12" max="12" width="20.85546875" bestFit="1" customWidth="1"/>
    <col min="15" max="15" width="17.140625" customWidth="1"/>
    <col min="16" max="16" width="40.85546875" customWidth="1"/>
    <col min="17" max="17" width="37.7109375" customWidth="1"/>
  </cols>
  <sheetData>
    <row r="1" spans="1:15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x14ac:dyDescent="0.25">
      <c r="B2" s="1" t="s">
        <v>1</v>
      </c>
      <c r="C2" s="2" t="s">
        <v>2</v>
      </c>
    </row>
    <row r="3" spans="1:15" x14ac:dyDescent="0.25">
      <c r="A3" t="s">
        <v>3</v>
      </c>
      <c r="B3" s="3">
        <v>3752100.94</v>
      </c>
      <c r="C3" s="4">
        <v>3752100.94</v>
      </c>
    </row>
    <row r="4" spans="1:15" x14ac:dyDescent="0.25">
      <c r="A4" t="s">
        <v>4</v>
      </c>
      <c r="B4" s="3">
        <v>-4513.8500000000004</v>
      </c>
      <c r="C4" s="4">
        <v>-4513.8500000000004</v>
      </c>
    </row>
    <row r="5" spans="1:15" x14ac:dyDescent="0.25">
      <c r="A5" t="s">
        <v>5</v>
      </c>
      <c r="B5" s="3">
        <v>-1600433.58</v>
      </c>
      <c r="C5" s="4">
        <v>-1600433.58</v>
      </c>
    </row>
    <row r="6" spans="1:15" x14ac:dyDescent="0.25">
      <c r="A6" t="s">
        <v>6</v>
      </c>
      <c r="B6" s="3">
        <v>2064583.0119999999</v>
      </c>
      <c r="C6" s="4">
        <v>2064583.0119999999</v>
      </c>
    </row>
    <row r="7" spans="1:15" s="5" customFormat="1" x14ac:dyDescent="0.25">
      <c r="A7" s="5" t="s">
        <v>7</v>
      </c>
      <c r="B7" s="6">
        <v>4211736.5219999999</v>
      </c>
    </row>
    <row r="8" spans="1:15" x14ac:dyDescent="0.25">
      <c r="A8" t="s">
        <v>8</v>
      </c>
      <c r="B8" s="3">
        <v>1436715.6600000001</v>
      </c>
      <c r="C8" s="4">
        <v>1436715.6600000001</v>
      </c>
      <c r="H8" s="7"/>
      <c r="N8" s="4"/>
    </row>
    <row r="9" spans="1:15" x14ac:dyDescent="0.25">
      <c r="A9" t="s">
        <v>9</v>
      </c>
      <c r="B9" s="3">
        <v>0</v>
      </c>
      <c r="H9" s="7"/>
    </row>
    <row r="10" spans="1:15" s="5" customFormat="1" x14ac:dyDescent="0.25">
      <c r="A10" s="5" t="s">
        <v>10</v>
      </c>
      <c r="B10" s="6">
        <v>5648452.182</v>
      </c>
    </row>
    <row r="11" spans="1:15" x14ac:dyDescent="0.25">
      <c r="A11" t="s">
        <v>11</v>
      </c>
      <c r="B11" s="3">
        <v>65186</v>
      </c>
      <c r="L11" s="5"/>
    </row>
    <row r="12" spans="1:15" s="5" customFormat="1" x14ac:dyDescent="0.25">
      <c r="A12" s="5" t="s">
        <v>12</v>
      </c>
      <c r="B12" s="6">
        <v>5713638.182</v>
      </c>
      <c r="C12" s="6"/>
    </row>
    <row r="13" spans="1:15" s="5" customFormat="1" x14ac:dyDescent="0.25">
      <c r="A13" t="s">
        <v>13</v>
      </c>
      <c r="B13" s="3">
        <v>195823.95</v>
      </c>
      <c r="C13" s="3">
        <v>195823.95</v>
      </c>
    </row>
    <row r="14" spans="1:15" s="5" customFormat="1" x14ac:dyDescent="0.25">
      <c r="A14" t="s">
        <v>14</v>
      </c>
      <c r="B14" s="3">
        <v>-40591.31</v>
      </c>
      <c r="C14" s="3">
        <v>-40591.31</v>
      </c>
    </row>
    <row r="15" spans="1:15" s="5" customFormat="1" x14ac:dyDescent="0.25">
      <c r="A15" t="str">
        <f>'[1]Endabrechnung SHV DL'!A14</f>
        <v xml:space="preserve">Umlagenzahlung nach 31.12.2023 </v>
      </c>
      <c r="B15" s="3">
        <v>65186</v>
      </c>
      <c r="C15" s="3">
        <v>65186</v>
      </c>
    </row>
    <row r="16" spans="1:15" s="5" customFormat="1" x14ac:dyDescent="0.25">
      <c r="A16" s="5" t="s">
        <v>15</v>
      </c>
      <c r="B16" s="6"/>
      <c r="C16" s="6">
        <v>5868870.8220000006</v>
      </c>
    </row>
    <row r="17" spans="1:15" s="5" customFormat="1" x14ac:dyDescent="0.25">
      <c r="B17" s="6"/>
    </row>
    <row r="19" spans="1:15" ht="60" x14ac:dyDescent="0.25">
      <c r="A19" s="8" t="s">
        <v>16</v>
      </c>
      <c r="B19" s="9" t="s">
        <v>17</v>
      </c>
      <c r="C19" s="9" t="s">
        <v>18</v>
      </c>
      <c r="D19" s="10" t="s">
        <v>19</v>
      </c>
      <c r="E19" s="10" t="s">
        <v>20</v>
      </c>
      <c r="F19" s="10" t="s">
        <v>21</v>
      </c>
      <c r="G19" s="10" t="s">
        <v>22</v>
      </c>
      <c r="H19" s="10" t="s">
        <v>23</v>
      </c>
      <c r="I19" s="11" t="s">
        <v>24</v>
      </c>
      <c r="J19" s="11" t="s">
        <v>25</v>
      </c>
      <c r="K19" s="10" t="s">
        <v>23</v>
      </c>
    </row>
    <row r="20" spans="1:15" x14ac:dyDescent="0.25">
      <c r="A20" s="12">
        <v>61701</v>
      </c>
      <c r="B20" s="12" t="s">
        <v>26</v>
      </c>
      <c r="C20" s="12" t="s">
        <v>27</v>
      </c>
      <c r="D20" s="13">
        <v>4321872.4000000004</v>
      </c>
      <c r="E20" s="14">
        <f>D20/D$51</f>
        <v>3.4885262249556855E-2</v>
      </c>
      <c r="F20" s="15">
        <f>B$12*E20</f>
        <v>199321.76637815125</v>
      </c>
      <c r="G20" s="16">
        <v>0</v>
      </c>
      <c r="H20" s="17">
        <f>F20-G20</f>
        <v>199321.76637815125</v>
      </c>
      <c r="I20" s="17"/>
      <c r="J20" s="17">
        <f>($B$13+$B$14)*E20</f>
        <v>5415.3313560910501</v>
      </c>
      <c r="K20" s="17">
        <f>SUM(H20:J20)</f>
        <v>204737.0977342423</v>
      </c>
      <c r="L20" s="4"/>
    </row>
    <row r="21" spans="1:15" x14ac:dyDescent="0.25">
      <c r="A21" s="12">
        <v>61708</v>
      </c>
      <c r="B21" s="12" t="s">
        <v>28</v>
      </c>
      <c r="C21" s="12" t="s">
        <v>27</v>
      </c>
      <c r="D21" s="13">
        <v>1628054.82</v>
      </c>
      <c r="E21" s="14">
        <f t="shared" ref="E21:E50" si="0">D21/D$51</f>
        <v>1.3141322578694149E-2</v>
      </c>
      <c r="F21" s="15">
        <f t="shared" ref="F21:F50" si="1">B$12*E21</f>
        <v>75084.762447605593</v>
      </c>
      <c r="G21" s="16">
        <v>0</v>
      </c>
      <c r="H21" s="17">
        <f t="shared" ref="H21:H50" si="2">F21-G21</f>
        <v>75084.762447605593</v>
      </c>
      <c r="I21" s="17"/>
      <c r="J21" s="17">
        <f t="shared" ref="J21:J50" si="3">($B$13+$B$14)*E21</f>
        <v>2039.9621969823006</v>
      </c>
      <c r="K21" s="17">
        <f t="shared" ref="K21:K50" si="4">SUM(H21:J21)</f>
        <v>77124.724644587899</v>
      </c>
      <c r="L21" s="4"/>
    </row>
    <row r="22" spans="1:15" x14ac:dyDescent="0.25">
      <c r="A22" s="12">
        <v>61710</v>
      </c>
      <c r="B22" s="12" t="s">
        <v>29</v>
      </c>
      <c r="C22" s="12" t="s">
        <v>27</v>
      </c>
      <c r="D22" s="13">
        <v>1246894.43</v>
      </c>
      <c r="E22" s="14">
        <f t="shared" si="0"/>
        <v>1.0064674558198827E-2</v>
      </c>
      <c r="F22" s="15">
        <f t="shared" si="1"/>
        <v>57505.908845128797</v>
      </c>
      <c r="G22" s="16">
        <v>0</v>
      </c>
      <c r="H22" s="17">
        <f t="shared" si="2"/>
        <v>57505.908845128797</v>
      </c>
      <c r="I22" s="17"/>
      <c r="J22" s="17">
        <f t="shared" si="3"/>
        <v>1562.3660024100377</v>
      </c>
      <c r="K22" s="17">
        <f t="shared" si="4"/>
        <v>59068.274847538836</v>
      </c>
      <c r="L22" s="4"/>
    </row>
    <row r="23" spans="1:15" x14ac:dyDescent="0.25">
      <c r="A23" s="12">
        <v>61711</v>
      </c>
      <c r="B23" s="12" t="s">
        <v>30</v>
      </c>
      <c r="C23" s="12" t="s">
        <v>27</v>
      </c>
      <c r="D23" s="13">
        <v>1008011.56</v>
      </c>
      <c r="E23" s="14">
        <f t="shared" si="0"/>
        <v>8.13646132199204E-3</v>
      </c>
      <c r="F23" s="15">
        <f t="shared" si="1"/>
        <v>46488.796075699916</v>
      </c>
      <c r="G23" s="16">
        <v>0</v>
      </c>
      <c r="H23" s="17">
        <f t="shared" si="2"/>
        <v>46488.796075699916</v>
      </c>
      <c r="I23" s="17"/>
      <c r="J23" s="17">
        <f t="shared" si="3"/>
        <v>1263.0443712707145</v>
      </c>
      <c r="K23" s="17">
        <f t="shared" si="4"/>
        <v>47751.840446970629</v>
      </c>
      <c r="L23" s="4"/>
    </row>
    <row r="24" spans="1:15" x14ac:dyDescent="0.25">
      <c r="A24" s="12">
        <v>61716</v>
      </c>
      <c r="B24" s="12" t="s">
        <v>31</v>
      </c>
      <c r="C24" s="12" t="s">
        <v>27</v>
      </c>
      <c r="D24" s="13">
        <v>3160059.18</v>
      </c>
      <c r="E24" s="14">
        <f t="shared" si="0"/>
        <v>2.5507345663055573E-2</v>
      </c>
      <c r="F24" s="15">
        <f t="shared" si="1"/>
        <v>145739.74410190643</v>
      </c>
      <c r="G24" s="16">
        <v>0</v>
      </c>
      <c r="H24" s="17">
        <f t="shared" si="2"/>
        <v>145739.74410190643</v>
      </c>
      <c r="I24" s="17"/>
      <c r="J24" s="17">
        <f t="shared" si="3"/>
        <v>3959.5726066686675</v>
      </c>
      <c r="K24" s="17">
        <f t="shared" si="4"/>
        <v>149699.31670857509</v>
      </c>
      <c r="L24" s="4"/>
    </row>
    <row r="25" spans="1:15" x14ac:dyDescent="0.25">
      <c r="A25" s="12">
        <v>61719</v>
      </c>
      <c r="B25" s="12" t="s">
        <v>32</v>
      </c>
      <c r="C25" s="12" t="s">
        <v>27</v>
      </c>
      <c r="D25" s="13">
        <v>3504010.19</v>
      </c>
      <c r="E25" s="14">
        <f t="shared" si="0"/>
        <v>2.8283647245871839E-2</v>
      </c>
      <c r="F25" s="15">
        <f t="shared" si="1"/>
        <v>161602.52683023247</v>
      </c>
      <c r="G25" s="18">
        <f>I25</f>
        <v>65186</v>
      </c>
      <c r="H25" s="17">
        <f t="shared" si="2"/>
        <v>96416.526830232469</v>
      </c>
      <c r="I25" s="18">
        <v>65186</v>
      </c>
      <c r="J25" s="17">
        <f t="shared" si="3"/>
        <v>4390.5452308054155</v>
      </c>
      <c r="K25" s="17">
        <f>SUM(H25:J25)</f>
        <v>165993.07206103788</v>
      </c>
      <c r="L25" s="19"/>
      <c r="M25" s="19"/>
      <c r="N25" s="19"/>
      <c r="O25" s="19"/>
    </row>
    <row r="26" spans="1:15" x14ac:dyDescent="0.25">
      <c r="A26" s="12">
        <v>61727</v>
      </c>
      <c r="B26" s="12" t="s">
        <v>33</v>
      </c>
      <c r="C26" s="12" t="s">
        <v>27</v>
      </c>
      <c r="D26" s="13">
        <v>3146294.83</v>
      </c>
      <c r="E26" s="14">
        <f t="shared" si="0"/>
        <v>2.5396242669953627E-2</v>
      </c>
      <c r="F26" s="15">
        <f t="shared" si="1"/>
        <v>145104.94179838468</v>
      </c>
      <c r="G26" s="16">
        <v>0</v>
      </c>
      <c r="H26" s="17">
        <f t="shared" si="2"/>
        <v>145104.94179838468</v>
      </c>
      <c r="I26" s="17"/>
      <c r="J26" s="17">
        <f t="shared" si="3"/>
        <v>3942.3257957375504</v>
      </c>
      <c r="K26" s="17">
        <f t="shared" si="4"/>
        <v>149047.26759412224</v>
      </c>
      <c r="L26" s="4"/>
    </row>
    <row r="27" spans="1:15" x14ac:dyDescent="0.25">
      <c r="A27" s="12">
        <v>61728</v>
      </c>
      <c r="B27" s="12" t="s">
        <v>34</v>
      </c>
      <c r="C27" s="12" t="s">
        <v>27</v>
      </c>
      <c r="D27" s="13">
        <v>692611.15</v>
      </c>
      <c r="E27" s="14">
        <f t="shared" si="0"/>
        <v>5.59061429132363E-3</v>
      </c>
      <c r="F27" s="15">
        <f t="shared" si="1"/>
        <v>31942.747275741563</v>
      </c>
      <c r="G27" s="16">
        <v>0</v>
      </c>
      <c r="H27" s="17">
        <f t="shared" si="2"/>
        <v>31942.747275741563</v>
      </c>
      <c r="I27" s="17"/>
      <c r="J27" s="17">
        <f t="shared" si="3"/>
        <v>867.84581566389625</v>
      </c>
      <c r="K27" s="17">
        <f t="shared" si="4"/>
        <v>32810.593091405462</v>
      </c>
      <c r="L27" s="4"/>
    </row>
    <row r="28" spans="1:15" x14ac:dyDescent="0.25">
      <c r="A28" s="12">
        <v>61729</v>
      </c>
      <c r="B28" s="12" t="s">
        <v>35</v>
      </c>
      <c r="C28" s="12" t="s">
        <v>27</v>
      </c>
      <c r="D28" s="13">
        <v>2045654.19</v>
      </c>
      <c r="E28" s="14">
        <f t="shared" si="0"/>
        <v>1.6512098527030734E-2</v>
      </c>
      <c r="F28" s="15">
        <f t="shared" si="1"/>
        <v>94344.156608988764</v>
      </c>
      <c r="G28" s="16">
        <v>0</v>
      </c>
      <c r="H28" s="17">
        <f t="shared" si="2"/>
        <v>94344.156608988764</v>
      </c>
      <c r="I28" s="17"/>
      <c r="J28" s="17">
        <f t="shared" si="3"/>
        <v>2563.2166462910923</v>
      </c>
      <c r="K28" s="17">
        <f t="shared" si="4"/>
        <v>96907.373255279861</v>
      </c>
      <c r="L28" s="4"/>
    </row>
    <row r="29" spans="1:15" x14ac:dyDescent="0.25">
      <c r="A29" s="12">
        <v>61730</v>
      </c>
      <c r="B29" s="12" t="s">
        <v>36</v>
      </c>
      <c r="C29" s="12" t="s">
        <v>27</v>
      </c>
      <c r="D29" s="13">
        <v>2092354.16</v>
      </c>
      <c r="E29" s="14">
        <f t="shared" si="0"/>
        <v>1.6889051048927597E-2</v>
      </c>
      <c r="F29" s="15">
        <f t="shared" si="1"/>
        <v>96497.926930899863</v>
      </c>
      <c r="G29" s="16">
        <v>0</v>
      </c>
      <c r="H29" s="17">
        <f t="shared" si="2"/>
        <v>96497.926930899863</v>
      </c>
      <c r="I29" s="17"/>
      <c r="J29" s="17">
        <f t="shared" si="3"/>
        <v>2621.7319814198004</v>
      </c>
      <c r="K29" s="17">
        <f t="shared" si="4"/>
        <v>99119.658912319661</v>
      </c>
      <c r="L29" s="4"/>
    </row>
    <row r="30" spans="1:15" x14ac:dyDescent="0.25">
      <c r="A30" s="12">
        <v>61731</v>
      </c>
      <c r="B30" s="12" t="s">
        <v>37</v>
      </c>
      <c r="C30" s="12" t="s">
        <v>27</v>
      </c>
      <c r="D30" s="13">
        <v>1739309.58</v>
      </c>
      <c r="E30" s="14">
        <f t="shared" si="0"/>
        <v>1.4039348045413506E-2</v>
      </c>
      <c r="F30" s="15">
        <f t="shared" si="1"/>
        <v>80215.75504266168</v>
      </c>
      <c r="G30" s="16">
        <v>0</v>
      </c>
      <c r="H30" s="17">
        <f t="shared" si="2"/>
        <v>80215.75504266168</v>
      </c>
      <c r="I30" s="17"/>
      <c r="J30" s="17">
        <f t="shared" si="3"/>
        <v>2179.3650609683787</v>
      </c>
      <c r="K30" s="17">
        <f t="shared" si="4"/>
        <v>82395.120103630063</v>
      </c>
      <c r="L30" s="4"/>
    </row>
    <row r="31" spans="1:15" x14ac:dyDescent="0.25">
      <c r="A31" s="12">
        <v>61740</v>
      </c>
      <c r="B31" s="12" t="s">
        <v>38</v>
      </c>
      <c r="C31" s="12" t="s">
        <v>27</v>
      </c>
      <c r="D31" s="13">
        <v>2121414.4500000002</v>
      </c>
      <c r="E31" s="14">
        <f t="shared" si="0"/>
        <v>1.7123619713587428E-2</v>
      </c>
      <c r="F31" s="15">
        <f t="shared" si="1"/>
        <v>97838.167409601039</v>
      </c>
      <c r="G31" s="16">
        <v>0</v>
      </c>
      <c r="H31" s="17">
        <f t="shared" si="2"/>
        <v>97838.167409601039</v>
      </c>
      <c r="I31" s="17"/>
      <c r="J31" s="17">
        <f t="shared" si="3"/>
        <v>2658.1446944962208</v>
      </c>
      <c r="K31" s="17">
        <f t="shared" si="4"/>
        <v>100496.31210409726</v>
      </c>
      <c r="L31" s="4"/>
    </row>
    <row r="32" spans="1:15" x14ac:dyDescent="0.25">
      <c r="A32" s="12">
        <v>61741</v>
      </c>
      <c r="B32" s="12" t="s">
        <v>39</v>
      </c>
      <c r="C32" s="12" t="s">
        <v>27</v>
      </c>
      <c r="D32" s="13">
        <v>1428519.74</v>
      </c>
      <c r="E32" s="14">
        <f t="shared" si="0"/>
        <v>1.1530716584452786E-2</v>
      </c>
      <c r="F32" s="15">
        <f t="shared" si="1"/>
        <v>65882.342542750062</v>
      </c>
      <c r="G32" s="16">
        <v>0</v>
      </c>
      <c r="H32" s="17">
        <f t="shared" si="2"/>
        <v>65882.342542750062</v>
      </c>
      <c r="I32" s="17"/>
      <c r="J32" s="17">
        <f t="shared" si="3"/>
        <v>1789.9435764963891</v>
      </c>
      <c r="K32" s="17">
        <f t="shared" si="4"/>
        <v>67672.286119246448</v>
      </c>
      <c r="L32" s="4"/>
    </row>
    <row r="33" spans="1:19" x14ac:dyDescent="0.25">
      <c r="A33" s="12">
        <v>61743</v>
      </c>
      <c r="B33" s="12" t="s">
        <v>40</v>
      </c>
      <c r="C33" s="12" t="s">
        <v>27</v>
      </c>
      <c r="D33" s="13">
        <v>753432.43</v>
      </c>
      <c r="E33" s="14">
        <f t="shared" si="0"/>
        <v>6.0815511137882932E-3</v>
      </c>
      <c r="F33" s="15">
        <f t="shared" si="1"/>
        <v>34747.782649525419</v>
      </c>
      <c r="G33" s="16">
        <v>0</v>
      </c>
      <c r="H33" s="17">
        <f t="shared" si="2"/>
        <v>34747.782649525419</v>
      </c>
      <c r="I33" s="17"/>
      <c r="J33" s="17">
        <f t="shared" si="3"/>
        <v>944.05523468829722</v>
      </c>
      <c r="K33" s="17">
        <f t="shared" si="4"/>
        <v>35691.837884213717</v>
      </c>
      <c r="L33" s="4"/>
    </row>
    <row r="34" spans="1:19" x14ac:dyDescent="0.25">
      <c r="A34" s="12">
        <v>61744</v>
      </c>
      <c r="B34" s="12" t="s">
        <v>41</v>
      </c>
      <c r="C34" s="12" t="s">
        <v>27</v>
      </c>
      <c r="D34" s="13">
        <v>639483.34</v>
      </c>
      <c r="E34" s="14">
        <f t="shared" si="0"/>
        <v>5.1617775712495644E-3</v>
      </c>
      <c r="F34" s="15">
        <f t="shared" si="1"/>
        <v>29492.529418082737</v>
      </c>
      <c r="G34" s="16">
        <v>0</v>
      </c>
      <c r="H34" s="17">
        <f t="shared" si="2"/>
        <v>29492.529418082737</v>
      </c>
      <c r="I34" s="17"/>
      <c r="J34" s="17">
        <f t="shared" si="3"/>
        <v>801.27635947785802</v>
      </c>
      <c r="K34" s="17">
        <f t="shared" si="4"/>
        <v>30293.805777560596</v>
      </c>
      <c r="L34" s="4"/>
    </row>
    <row r="35" spans="1:19" x14ac:dyDescent="0.25">
      <c r="A35" s="12">
        <v>61745</v>
      </c>
      <c r="B35" s="12" t="s">
        <v>42</v>
      </c>
      <c r="C35" s="12" t="s">
        <v>27</v>
      </c>
      <c r="D35" s="13">
        <v>1132394.6399999999</v>
      </c>
      <c r="E35" s="14">
        <f t="shared" si="0"/>
        <v>9.1404558788900185E-3</v>
      </c>
      <c r="F35" s="15">
        <f t="shared" si="1"/>
        <v>52225.257710512378</v>
      </c>
      <c r="G35" s="16">
        <v>0</v>
      </c>
      <c r="H35" s="17">
        <f t="shared" si="2"/>
        <v>52225.257710512378</v>
      </c>
      <c r="I35" s="17"/>
      <c r="J35" s="17">
        <f t="shared" si="3"/>
        <v>1418.8970968836179</v>
      </c>
      <c r="K35" s="17">
        <f t="shared" si="4"/>
        <v>53644.154807395993</v>
      </c>
      <c r="L35" s="4"/>
    </row>
    <row r="36" spans="1:19" x14ac:dyDescent="0.25">
      <c r="A36" s="12">
        <v>61746</v>
      </c>
      <c r="B36" s="12" t="s">
        <v>43</v>
      </c>
      <c r="C36" s="12" t="s">
        <v>27</v>
      </c>
      <c r="D36" s="13">
        <v>4863049.59</v>
      </c>
      <c r="E36" s="14">
        <f t="shared" si="0"/>
        <v>3.9253532862226541E-2</v>
      </c>
      <c r="F36" s="15">
        <f t="shared" si="1"/>
        <v>224280.4841400093</v>
      </c>
      <c r="G36" s="16">
        <v>0</v>
      </c>
      <c r="H36" s="17">
        <f t="shared" si="2"/>
        <v>224280.4841400093</v>
      </c>
      <c r="I36" s="17"/>
      <c r="J36" s="17">
        <f t="shared" si="3"/>
        <v>6093.4295355301829</v>
      </c>
      <c r="K36" s="17">
        <f t="shared" si="4"/>
        <v>230373.91367553949</v>
      </c>
      <c r="L36" s="4"/>
    </row>
    <row r="37" spans="1:19" x14ac:dyDescent="0.25">
      <c r="A37" s="12">
        <v>61748</v>
      </c>
      <c r="B37" s="12" t="s">
        <v>44</v>
      </c>
      <c r="C37" s="12" t="s">
        <v>27</v>
      </c>
      <c r="D37" s="13">
        <v>5897133.0300000003</v>
      </c>
      <c r="E37" s="14">
        <f t="shared" si="0"/>
        <v>4.76004410199787E-2</v>
      </c>
      <c r="F37" s="15">
        <f t="shared" si="1"/>
        <v>271971.69729178934</v>
      </c>
      <c r="G37" s="16">
        <v>0</v>
      </c>
      <c r="H37" s="17">
        <f t="shared" si="2"/>
        <v>271971.69729178934</v>
      </c>
      <c r="I37" s="17"/>
      <c r="J37" s="17">
        <f t="shared" si="3"/>
        <v>7389.142124695587</v>
      </c>
      <c r="K37" s="17">
        <f t="shared" si="4"/>
        <v>279360.83941648493</v>
      </c>
      <c r="L37" s="4"/>
    </row>
    <row r="38" spans="1:19" x14ac:dyDescent="0.25">
      <c r="A38" s="12">
        <v>61750</v>
      </c>
      <c r="B38" s="12" t="s">
        <v>45</v>
      </c>
      <c r="C38" s="12" t="s">
        <v>27</v>
      </c>
      <c r="D38" s="13">
        <v>1881186.92</v>
      </c>
      <c r="E38" s="14">
        <f t="shared" si="0"/>
        <v>1.5184552659314078E-2</v>
      </c>
      <c r="F38" s="15">
        <f t="shared" si="1"/>
        <v>86759.039850846559</v>
      </c>
      <c r="G38" s="16">
        <v>0</v>
      </c>
      <c r="H38" s="17">
        <f t="shared" si="2"/>
        <v>86759.039850846559</v>
      </c>
      <c r="I38" s="17"/>
      <c r="J38" s="17">
        <f t="shared" si="3"/>
        <v>2357.1381965243449</v>
      </c>
      <c r="K38" s="17">
        <f t="shared" si="4"/>
        <v>89116.178047370908</v>
      </c>
      <c r="L38" s="4"/>
    </row>
    <row r="39" spans="1:19" x14ac:dyDescent="0.25">
      <c r="A39" s="12">
        <v>61751</v>
      </c>
      <c r="B39" s="12" t="s">
        <v>46</v>
      </c>
      <c r="C39" s="12" t="s">
        <v>27</v>
      </c>
      <c r="D39" s="13">
        <v>2492769.7599999998</v>
      </c>
      <c r="E39" s="14">
        <f t="shared" si="0"/>
        <v>2.0121123151475937E-2</v>
      </c>
      <c r="F39" s="15">
        <f t="shared" si="1"/>
        <v>114964.81750299709</v>
      </c>
      <c r="G39" s="16">
        <v>0</v>
      </c>
      <c r="H39" s="17">
        <f t="shared" si="2"/>
        <v>114964.81750299709</v>
      </c>
      <c r="I39" s="17"/>
      <c r="J39" s="17">
        <f t="shared" si="3"/>
        <v>3123.4550665687298</v>
      </c>
      <c r="K39" s="17">
        <f t="shared" si="4"/>
        <v>118088.27256956582</v>
      </c>
      <c r="L39" s="4"/>
    </row>
    <row r="40" spans="1:19" x14ac:dyDescent="0.25">
      <c r="A40" s="12">
        <v>61756</v>
      </c>
      <c r="B40" s="12" t="s">
        <v>47</v>
      </c>
      <c r="C40" s="12" t="s">
        <v>27</v>
      </c>
      <c r="D40" s="13">
        <v>5227138.6399999997</v>
      </c>
      <c r="E40" s="14">
        <f t="shared" si="0"/>
        <v>4.2192384548695124E-2</v>
      </c>
      <c r="F40" s="15">
        <f t="shared" si="1"/>
        <v>241072.0193470513</v>
      </c>
      <c r="G40" s="16">
        <v>0</v>
      </c>
      <c r="H40" s="17">
        <f t="shared" si="2"/>
        <v>241072.0193470513</v>
      </c>
      <c r="I40" s="17"/>
      <c r="J40" s="17">
        <f t="shared" si="3"/>
        <v>6549.6352413891527</v>
      </c>
      <c r="K40" s="17">
        <f t="shared" si="4"/>
        <v>247621.65458844046</v>
      </c>
      <c r="L40" s="4"/>
    </row>
    <row r="41" spans="1:19" x14ac:dyDescent="0.25">
      <c r="A41" s="12">
        <v>61757</v>
      </c>
      <c r="B41" s="12" t="s">
        <v>48</v>
      </c>
      <c r="C41" s="12" t="s">
        <v>27</v>
      </c>
      <c r="D41" s="13">
        <v>5700462.9400000004</v>
      </c>
      <c r="E41" s="14">
        <f t="shared" si="0"/>
        <v>4.6012960633863197E-2</v>
      </c>
      <c r="F41" s="15">
        <f t="shared" si="1"/>
        <v>262901.40874450369</v>
      </c>
      <c r="G41" s="16">
        <v>0</v>
      </c>
      <c r="H41" s="17">
        <f t="shared" si="2"/>
        <v>262901.40874450369</v>
      </c>
      <c r="I41" s="17"/>
      <c r="J41" s="17">
        <f t="shared" si="3"/>
        <v>7142.7133534106579</v>
      </c>
      <c r="K41" s="17">
        <f t="shared" si="4"/>
        <v>270044.12209791434</v>
      </c>
      <c r="L41" s="4"/>
    </row>
    <row r="42" spans="1:19" x14ac:dyDescent="0.25">
      <c r="A42" s="12">
        <v>61758</v>
      </c>
      <c r="B42" s="12" t="s">
        <v>49</v>
      </c>
      <c r="C42" s="12" t="s">
        <v>27</v>
      </c>
      <c r="D42" s="13">
        <v>2403161.2000000002</v>
      </c>
      <c r="E42" s="14">
        <f t="shared" si="0"/>
        <v>1.9397821344739316E-2</v>
      </c>
      <c r="F42" s="15">
        <f t="shared" si="1"/>
        <v>110832.13268291714</v>
      </c>
      <c r="G42" s="16">
        <v>0</v>
      </c>
      <c r="H42" s="17">
        <f t="shared" si="2"/>
        <v>110832.13268291714</v>
      </c>
      <c r="I42" s="17"/>
      <c r="J42" s="17">
        <f t="shared" si="3"/>
        <v>3011.1750175922343</v>
      </c>
      <c r="K42" s="17">
        <f t="shared" si="4"/>
        <v>113843.30770050938</v>
      </c>
      <c r="L42" s="4"/>
    </row>
    <row r="43" spans="1:19" x14ac:dyDescent="0.25">
      <c r="A43" s="12">
        <v>61759</v>
      </c>
      <c r="B43" s="12" t="s">
        <v>50</v>
      </c>
      <c r="C43" s="12" t="s">
        <v>27</v>
      </c>
      <c r="D43" s="13">
        <v>2117868.7599999998</v>
      </c>
      <c r="E43" s="14">
        <f t="shared" si="0"/>
        <v>1.7094999635515331E-2</v>
      </c>
      <c r="F43" s="15">
        <f t="shared" si="1"/>
        <v>97674.642638756472</v>
      </c>
      <c r="G43" s="16">
        <v>0</v>
      </c>
      <c r="H43" s="17">
        <f t="shared" si="2"/>
        <v>97674.642638756472</v>
      </c>
      <c r="I43" s="17"/>
      <c r="J43" s="17">
        <f t="shared" si="3"/>
        <v>2653.7019242200827</v>
      </c>
      <c r="K43" s="17">
        <f t="shared" si="4"/>
        <v>100328.34456297655</v>
      </c>
      <c r="L43" s="4"/>
    </row>
    <row r="44" spans="1:19" x14ac:dyDescent="0.25">
      <c r="A44" s="12">
        <v>61760</v>
      </c>
      <c r="B44" s="12" t="s">
        <v>51</v>
      </c>
      <c r="C44" s="12" t="s">
        <v>27</v>
      </c>
      <c r="D44" s="13">
        <v>17032299.98</v>
      </c>
      <c r="E44" s="14">
        <f t="shared" si="0"/>
        <v>0.13748121104071048</v>
      </c>
      <c r="F44" s="15">
        <f t="shared" si="1"/>
        <v>785517.89670980338</v>
      </c>
      <c r="G44" s="16">
        <v>0</v>
      </c>
      <c r="H44" s="17">
        <f t="shared" si="2"/>
        <v>785517.89670980338</v>
      </c>
      <c r="I44" s="17"/>
      <c r="J44" s="17">
        <f t="shared" si="3"/>
        <v>21341.571340246639</v>
      </c>
      <c r="K44" s="17">
        <f t="shared" si="4"/>
        <v>806859.46805004997</v>
      </c>
      <c r="L44" s="4"/>
    </row>
    <row r="45" spans="1:19" s="26" customFormat="1" x14ac:dyDescent="0.25">
      <c r="A45" s="20">
        <v>61761</v>
      </c>
      <c r="B45" s="20" t="s">
        <v>52</v>
      </c>
      <c r="C45" s="20" t="s">
        <v>27</v>
      </c>
      <c r="D45" s="21">
        <v>1536124.98</v>
      </c>
      <c r="E45" s="22">
        <f t="shared" si="0"/>
        <v>1.2399283878764045E-2</v>
      </c>
      <c r="F45" s="23">
        <f t="shared" si="1"/>
        <v>70845.021799163311</v>
      </c>
      <c r="G45" s="24">
        <v>0</v>
      </c>
      <c r="H45" s="25">
        <f t="shared" si="2"/>
        <v>70845.021799163311</v>
      </c>
      <c r="I45" s="25"/>
      <c r="J45" s="17">
        <f t="shared" si="3"/>
        <v>1924.7735706099827</v>
      </c>
      <c r="K45" s="25">
        <f t="shared" si="4"/>
        <v>72769.795369773288</v>
      </c>
      <c r="L45" s="40"/>
      <c r="M45" s="40"/>
      <c r="N45" s="40"/>
      <c r="O45" s="40"/>
      <c r="P45"/>
      <c r="Q45"/>
      <c r="R45"/>
      <c r="S45"/>
    </row>
    <row r="46" spans="1:19" x14ac:dyDescent="0.25">
      <c r="A46" s="12">
        <v>61762</v>
      </c>
      <c r="B46" s="12" t="s">
        <v>53</v>
      </c>
      <c r="C46" s="12" t="s">
        <v>27</v>
      </c>
      <c r="D46" s="13">
        <v>2337779.81</v>
      </c>
      <c r="E46" s="14">
        <f t="shared" si="0"/>
        <v>1.8870076255275186E-2</v>
      </c>
      <c r="F46" s="15">
        <f t="shared" si="1"/>
        <v>107816.78818939188</v>
      </c>
      <c r="G46" s="16">
        <v>0</v>
      </c>
      <c r="H46" s="17">
        <f t="shared" si="2"/>
        <v>107816.78818939188</v>
      </c>
      <c r="I46" s="17"/>
      <c r="J46" s="17">
        <f t="shared" si="3"/>
        <v>2929.2517541076813</v>
      </c>
      <c r="K46" s="17">
        <f t="shared" si="4"/>
        <v>110746.03994349956</v>
      </c>
      <c r="L46" s="4"/>
    </row>
    <row r="47" spans="1:19" x14ac:dyDescent="0.25">
      <c r="A47" s="12">
        <v>61763</v>
      </c>
      <c r="B47" s="12" t="s">
        <v>54</v>
      </c>
      <c r="C47" s="12" t="s">
        <v>27</v>
      </c>
      <c r="D47" s="13">
        <v>5043741.13</v>
      </c>
      <c r="E47" s="14">
        <f t="shared" si="0"/>
        <v>4.071203768971203E-2</v>
      </c>
      <c r="F47" s="15">
        <f t="shared" si="1"/>
        <v>232613.85301096173</v>
      </c>
      <c r="G47" s="16">
        <v>0</v>
      </c>
      <c r="H47" s="17">
        <f t="shared" si="2"/>
        <v>232613.85301096173</v>
      </c>
      <c r="I47" s="17"/>
      <c r="J47" s="17">
        <f t="shared" si="3"/>
        <v>6319.8370903534997</v>
      </c>
      <c r="K47" s="17">
        <f t="shared" si="4"/>
        <v>238933.69010131524</v>
      </c>
      <c r="L47" s="4"/>
    </row>
    <row r="48" spans="1:19" x14ac:dyDescent="0.25">
      <c r="A48" s="12">
        <v>61764</v>
      </c>
      <c r="B48" s="12" t="s">
        <v>55</v>
      </c>
      <c r="C48" s="12" t="s">
        <v>27</v>
      </c>
      <c r="D48" s="13">
        <v>4934576.84</v>
      </c>
      <c r="E48" s="14">
        <f t="shared" si="0"/>
        <v>3.9830886065490852E-2</v>
      </c>
      <c r="F48" s="15">
        <f t="shared" si="1"/>
        <v>227579.27144668027</v>
      </c>
      <c r="G48" s="16">
        <v>0</v>
      </c>
      <c r="H48" s="17">
        <f t="shared" si="2"/>
        <v>227579.27144668027</v>
      </c>
      <c r="I48" s="17"/>
      <c r="J48" s="17">
        <f t="shared" si="3"/>
        <v>6183.0535974853583</v>
      </c>
      <c r="K48" s="17">
        <f t="shared" si="4"/>
        <v>233762.32504416563</v>
      </c>
      <c r="L48" s="4"/>
    </row>
    <row r="49" spans="1:12" x14ac:dyDescent="0.25">
      <c r="A49" s="12">
        <v>61765</v>
      </c>
      <c r="B49" s="12" t="s">
        <v>56</v>
      </c>
      <c r="C49" s="12" t="s">
        <v>27</v>
      </c>
      <c r="D49" s="13">
        <v>7817280.1200000001</v>
      </c>
      <c r="E49" s="14">
        <f t="shared" si="0"/>
        <v>6.3099472132598644E-2</v>
      </c>
      <c r="F49" s="15">
        <f t="shared" si="1"/>
        <v>360527.55324086058</v>
      </c>
      <c r="G49" s="16">
        <v>0</v>
      </c>
      <c r="H49" s="17">
        <f t="shared" si="2"/>
        <v>360527.55324086058</v>
      </c>
      <c r="I49" s="17"/>
      <c r="J49" s="17">
        <f t="shared" si="3"/>
        <v>9795.0976417497186</v>
      </c>
      <c r="K49" s="17">
        <f t="shared" si="4"/>
        <v>370322.65088261029</v>
      </c>
      <c r="L49" s="4"/>
    </row>
    <row r="50" spans="1:12" x14ac:dyDescent="0.25">
      <c r="A50" s="12">
        <v>61766</v>
      </c>
      <c r="B50" s="12" t="s">
        <v>27</v>
      </c>
      <c r="C50" s="12" t="s">
        <v>27</v>
      </c>
      <c r="D50" s="13">
        <v>23943256.739999998</v>
      </c>
      <c r="E50" s="14">
        <f t="shared" si="0"/>
        <v>0.19326502801965406</v>
      </c>
      <c r="F50" s="15">
        <f t="shared" si="1"/>
        <v>1104246.4433383953</v>
      </c>
      <c r="G50" s="16">
        <v>0</v>
      </c>
      <c r="H50" s="17">
        <f t="shared" si="2"/>
        <v>1104246.4433383953</v>
      </c>
      <c r="I50" s="17"/>
      <c r="J50" s="17">
        <f t="shared" si="3"/>
        <v>30001.040519164875</v>
      </c>
      <c r="K50" s="17">
        <f t="shared" si="4"/>
        <v>1134247.4838575602</v>
      </c>
      <c r="L50" s="4"/>
    </row>
    <row r="51" spans="1:12" ht="15.75" thickBot="1" x14ac:dyDescent="0.3">
      <c r="A51" s="27"/>
      <c r="B51" s="28" t="s">
        <v>57</v>
      </c>
      <c r="C51" s="27"/>
      <c r="D51" s="29">
        <f>SUM(D20:D50)</f>
        <v>123888201.53</v>
      </c>
      <c r="E51" s="30">
        <f>SUM(E20:E50)</f>
        <v>0.99999999999999989</v>
      </c>
      <c r="F51" s="31">
        <f>SUM(F20:F50)</f>
        <v>5713638.182000001</v>
      </c>
      <c r="G51" s="31">
        <f>SUM(G20:G50)</f>
        <v>65186</v>
      </c>
      <c r="H51" s="31">
        <f t="shared" ref="H51:I51" si="5">SUM(H20:H50)</f>
        <v>5648452.182</v>
      </c>
      <c r="I51" s="31">
        <f t="shared" si="5"/>
        <v>65186</v>
      </c>
      <c r="J51" s="31">
        <f>SUM(J20:J50)</f>
        <v>155232.63999999996</v>
      </c>
      <c r="K51" s="31">
        <f>SUM(K20:K50)</f>
        <v>5868870.8219999997</v>
      </c>
    </row>
    <row r="52" spans="1:12" ht="15.75" thickTop="1" x14ac:dyDescent="0.25"/>
    <row r="53" spans="1:12" x14ac:dyDescent="0.25">
      <c r="F53" s="32"/>
      <c r="H53" s="32"/>
      <c r="J53" s="32"/>
      <c r="K53" s="32"/>
    </row>
    <row r="55" spans="1:12" x14ac:dyDescent="0.25">
      <c r="A55" s="33" t="s">
        <v>58</v>
      </c>
    </row>
    <row r="75" spans="9:9" x14ac:dyDescent="0.25">
      <c r="I75" s="4">
        <v>16552.8</v>
      </c>
    </row>
    <row r="76" spans="9:9" x14ac:dyDescent="0.25">
      <c r="I76" s="4">
        <v>1584</v>
      </c>
    </row>
    <row r="77" spans="9:9" x14ac:dyDescent="0.25">
      <c r="I77" s="6">
        <f>SUM(I75:I76)</f>
        <v>18136.8</v>
      </c>
    </row>
    <row r="80" spans="9:9" x14ac:dyDescent="0.25">
      <c r="I80" s="4">
        <v>264225.46000000002</v>
      </c>
    </row>
    <row r="81" spans="9:9" x14ac:dyDescent="0.25">
      <c r="I81" s="3">
        <v>195823.95</v>
      </c>
    </row>
    <row r="82" spans="9:9" x14ac:dyDescent="0.25">
      <c r="I82" s="3">
        <v>65186</v>
      </c>
    </row>
    <row r="83" spans="9:9" x14ac:dyDescent="0.25">
      <c r="I83" s="3">
        <f>I80-I81-I82</f>
        <v>3215.5100000000093</v>
      </c>
    </row>
    <row r="100" spans="1:1" x14ac:dyDescent="0.25">
      <c r="A100" s="34" t="s">
        <v>59</v>
      </c>
    </row>
    <row r="112" spans="1:1" ht="27" customHeight="1" x14ac:dyDescent="0.25"/>
    <row r="117" spans="4:10" x14ac:dyDescent="0.25">
      <c r="D117" s="35">
        <v>20.89</v>
      </c>
      <c r="E117" t="s">
        <v>60</v>
      </c>
    </row>
    <row r="118" spans="4:10" x14ac:dyDescent="0.25">
      <c r="D118" s="35">
        <v>-19.899999999999999</v>
      </c>
      <c r="E118" t="s">
        <v>60</v>
      </c>
    </row>
    <row r="119" spans="4:10" x14ac:dyDescent="0.25">
      <c r="D119" s="35">
        <v>10</v>
      </c>
      <c r="E119" t="s">
        <v>60</v>
      </c>
    </row>
    <row r="120" spans="4:10" x14ac:dyDescent="0.25">
      <c r="D120" s="36">
        <v>6991.38</v>
      </c>
      <c r="E120" t="s">
        <v>61</v>
      </c>
    </row>
    <row r="121" spans="4:10" x14ac:dyDescent="0.25">
      <c r="D121" s="36">
        <v>18333.34</v>
      </c>
      <c r="E121" t="s">
        <v>61</v>
      </c>
      <c r="H121" s="37"/>
      <c r="I121" s="37"/>
      <c r="J121" s="37"/>
    </row>
    <row r="122" spans="4:10" x14ac:dyDescent="0.25">
      <c r="D122" s="36">
        <v>16552.8</v>
      </c>
      <c r="E122" t="s">
        <v>61</v>
      </c>
    </row>
    <row r="123" spans="4:10" x14ac:dyDescent="0.25">
      <c r="D123" s="36">
        <v>1584</v>
      </c>
      <c r="E123" t="s">
        <v>61</v>
      </c>
    </row>
    <row r="124" spans="4:10" x14ac:dyDescent="0.25">
      <c r="D124" s="36">
        <v>308.39999999999998</v>
      </c>
      <c r="E124" t="s">
        <v>62</v>
      </c>
    </row>
    <row r="125" spans="4:10" x14ac:dyDescent="0.25">
      <c r="D125" s="36">
        <v>29.9</v>
      </c>
      <c r="E125" t="s">
        <v>62</v>
      </c>
    </row>
    <row r="126" spans="4:10" x14ac:dyDescent="0.25">
      <c r="D126" s="36">
        <v>7</v>
      </c>
      <c r="E126" t="s">
        <v>62</v>
      </c>
    </row>
    <row r="135" spans="3:6" x14ac:dyDescent="0.25">
      <c r="C135" s="5" t="s">
        <v>63</v>
      </c>
      <c r="D135" s="38">
        <f>SUM(D120:D126)</f>
        <v>43806.820000000007</v>
      </c>
      <c r="F135" s="5" t="s">
        <v>64</v>
      </c>
    </row>
  </sheetData>
  <mergeCells count="2">
    <mergeCell ref="A1:O1"/>
    <mergeCell ref="L45:O45"/>
  </mergeCells>
  <pageMargins left="0.70866141732283472" right="0.70866141732283472" top="0.78740157480314965" bottom="0.78740157480314965" header="0.31496062992125984" footer="0.31496062992125984"/>
  <pageSetup paperSize="8" scale="78" fitToHeight="3" orientation="landscape"/>
  <rowBreaks count="2" manualBreakCount="2">
    <brk id="53" max="10" man="1"/>
    <brk id="99" max="10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Endabrechnung SHV Weiz</vt:lpstr>
      <vt:lpstr>'Endabrechnung SHV Weiz'!Druckbereich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Hörmann Hans-Jörg</dc:creator>
  <cp:lastModifiedBy>Hörmann Hans-Jörg</cp:lastModifiedBy>
  <cp:lastPrinted>2025-08-04T09:56:22Z</cp:lastPrinted>
  <dcterms:created xsi:type="dcterms:W3CDTF">2025-06-05T14:05:01Z</dcterms:created>
  <dcterms:modified xsi:type="dcterms:W3CDTF">2025-08-04T15:27:50Z</dcterms:modified>
</cp:coreProperties>
</file>